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8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2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27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3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33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36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39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42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48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51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54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57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6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05" firstSheet="8" activeTab="14"/>
  </bookViews>
  <sheets>
    <sheet name="MEBV421" sheetId="1" r:id="rId1"/>
    <sheet name="MEBV510" sheetId="2" r:id="rId2"/>
    <sheet name="MEBV605" sheetId="3" r:id="rId3"/>
    <sheet name="MEBV650" sheetId="4" r:id="rId4"/>
    <sheet name="MEBV711" sheetId="5" r:id="rId5"/>
    <sheet name="MEBV786" sheetId="6" r:id="rId6"/>
    <sheet name="MEFL" sheetId="7" r:id="rId7"/>
    <sheet name="MEPerCPCy5.5" sheetId="8" r:id="rId8"/>
    <sheet name="MEPE (561nm ex)" sheetId="9" r:id="rId9"/>
    <sheet name="MEPTR (488nm ex)" sheetId="10" r:id="rId10"/>
    <sheet name="MEPTR (561nm ex)" sheetId="11" r:id="rId11"/>
    <sheet name="MEPCY5 (488nm ex)" sheetId="12" r:id="rId12"/>
    <sheet name="MEPCY5 (561nm ex)" sheetId="13" r:id="rId13"/>
    <sheet name="MEPCy5.5" sheetId="14" r:id="rId14"/>
    <sheet name="MEPCY7" sheetId="15" r:id="rId15"/>
    <sheet name="MEAP" sheetId="16" r:id="rId16"/>
    <sheet name="MEAlexa 700" sheetId="17" r:id="rId17"/>
    <sheet name="MEAPCY7" sheetId="18" r:id="rId18"/>
    <sheet name="MEBUV395" sheetId="19" r:id="rId19"/>
    <sheet name="MEBUV737" sheetId="20" r:id="rId20"/>
  </sheets>
  <definedNames>
    <definedName name="_xlnm.Print_Area" localSheetId="16">'MEAlexa 700'!$A$1:$H$51</definedName>
    <definedName name="_xlnm.Print_Area" localSheetId="15">'MEAP'!$A$1:$H$51</definedName>
    <definedName name="_xlnm.Print_Area" localSheetId="17">'MEAPCY7'!$A$1:$H$51</definedName>
    <definedName name="_xlnm.Print_Area" localSheetId="18">'MEBUV395'!$A$1:$H$51</definedName>
    <definedName name="_xlnm.Print_Area" localSheetId="19">'MEBUV737'!$A$1:$H$51</definedName>
    <definedName name="_xlnm.Print_Area" localSheetId="0">'MEBV421'!$A$1:$H$51</definedName>
    <definedName name="_xlnm.Print_Area" localSheetId="1">'MEBV510'!$A$1:$H$51</definedName>
    <definedName name="_xlnm.Print_Area" localSheetId="2">'MEBV605'!$A$1:$H$51</definedName>
    <definedName name="_xlnm.Print_Area" localSheetId="3">'MEBV650'!$A$1:$H$51</definedName>
    <definedName name="_xlnm.Print_Area" localSheetId="4">'MEBV711'!$A$1:$H$51</definedName>
    <definedName name="_xlnm.Print_Area" localSheetId="5">'MEBV786'!$A$1:$H$51</definedName>
    <definedName name="_xlnm.Print_Area" localSheetId="6">'MEFL'!$A$1:$H$51</definedName>
    <definedName name="_xlnm.Print_Area" localSheetId="11">'MEPCY5 (488nm ex)'!$A$1:$H$51</definedName>
    <definedName name="_xlnm.Print_Area" localSheetId="12">'MEPCY5 (561nm ex)'!$A$1:$H$51</definedName>
    <definedName name="_xlnm.Print_Area" localSheetId="13">'MEPCy5.5'!$A$1:$H$51</definedName>
    <definedName name="_xlnm.Print_Area" localSheetId="14">'MEPCY7'!$A$1:$H$51</definedName>
    <definedName name="_xlnm.Print_Area" localSheetId="8">'MEPE (561nm ex)'!$A$1:$H$51</definedName>
    <definedName name="_xlnm.Print_Area" localSheetId="7">'MEPerCPCy5.5'!$A$1:$H$51</definedName>
    <definedName name="_xlnm.Print_Area" localSheetId="9">'MEPTR (488nm ex)'!$A$1:$H$51</definedName>
    <definedName name="_xlnm.Print_Area" localSheetId="10">'MEPTR (561nm ex)'!$A$1:$H$51</definedName>
  </definedNames>
  <calcPr fullCalcOnLoad="1"/>
</workbook>
</file>

<file path=xl/comments1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3846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C. Jeffrey Wang</author>
    <author>C JEFF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T5" authorId="1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 JEFF WANG</author>
    <author>C. Jeffrey Wang</author>
  </authors>
  <commentList>
    <comment ref="T5" authorId="0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20" authorId="1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1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1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 JEFF WANG</author>
    <author>C. Jeffrey Wang</author>
  </authors>
  <commentList>
    <comment ref="T5" authorId="0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20" authorId="1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1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1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 JEFF WANG</author>
    <author>C. Jeffrey Wang</author>
  </authors>
  <commentList>
    <comment ref="T5" authorId="0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20" authorId="1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1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1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 JEFF WANG</author>
    <author>C. Jeffrey Wang</author>
  </authors>
  <commentList>
    <comment ref="T5" authorId="0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20" authorId="1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1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1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C. Jeffrey Wang</author>
    <author>C JEFF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T5" authorId="1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<sst xmlns="http://schemas.openxmlformats.org/spreadsheetml/2006/main" count="1815" uniqueCount="201">
  <si>
    <t>MEFL</t>
  </si>
  <si>
    <t>MEFL LOG</t>
  </si>
  <si>
    <t>MEPE</t>
  </si>
  <si>
    <t>Lot No.:</t>
  </si>
  <si>
    <t>Date:</t>
  </si>
  <si>
    <t>Acceptable:</t>
  </si>
  <si>
    <t>By:</t>
  </si>
  <si>
    <t xml:space="preserve">File # </t>
  </si>
  <si>
    <t>Action taken if not linear:</t>
  </si>
  <si>
    <t>PMT LINEARITY QC RECORD</t>
  </si>
  <si>
    <t>RESIDUAL</t>
  </si>
  <si>
    <t>CH #</t>
  </si>
  <si>
    <t>PEAK #</t>
  </si>
  <si>
    <t>CALC.</t>
  </si>
  <si>
    <t>MEPCY</t>
  </si>
  <si>
    <t>MEPCY LOG</t>
  </si>
  <si>
    <t>CALC. MEPCY</t>
  </si>
  <si>
    <t>CALC. MEFL</t>
  </si>
  <si>
    <t>MEPE LOG</t>
  </si>
  <si>
    <t>CALC. MEPE</t>
  </si>
  <si>
    <t>MEAP</t>
  </si>
  <si>
    <t>MEAP LOG</t>
  </si>
  <si>
    <t>CALC. MEAP</t>
  </si>
  <si>
    <t>1024 CH#</t>
  </si>
  <si>
    <t>256 CH#</t>
  </si>
  <si>
    <t>CH#</t>
  </si>
  <si>
    <t xml:space="preserve">Calc. </t>
  </si>
  <si>
    <t>Calc. MEPE</t>
  </si>
  <si>
    <t>MEPTR</t>
  </si>
  <si>
    <t>MEPTR LOG</t>
  </si>
  <si>
    <t xml:space="preserve">  CONVERSION</t>
  </si>
  <si>
    <t xml:space="preserve">TYPE THE NAME OF YOUR LAB HERE </t>
  </si>
  <si>
    <t>TYPE THE NAME OF YOUR LAB HERE</t>
  </si>
  <si>
    <t>Slope:</t>
  </si>
  <si>
    <t>Intercept:</t>
  </si>
  <si>
    <t>Rsq:</t>
  </si>
  <si>
    <t xml:space="preserve">  1024 MEAN CH#</t>
  </si>
  <si>
    <t>CROSS CALIBRATION TABLE</t>
  </si>
  <si>
    <t xml:space="preserve">  CROSS CALIBRATION TABLE</t>
  </si>
  <si>
    <t>CONVERTED VALUES</t>
  </si>
  <si>
    <t xml:space="preserve">     TABLE NO. 1</t>
  </si>
  <si>
    <t xml:space="preserve">  1024 REL. CH#</t>
  </si>
  <si>
    <t xml:space="preserve"> to 256 REL. CH#</t>
  </si>
  <si>
    <t xml:space="preserve">     TABLE NO. 2</t>
  </si>
  <si>
    <t xml:space="preserve">     TABLE NO. 3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</si>
  <si>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4</t>
    </r>
    <r>
      <rPr>
        <b/>
        <u val="single"/>
        <sz val="11"/>
        <color indexed="12"/>
        <rFont val="Arial"/>
        <family val="2"/>
      </rPr>
      <t xml:space="preserve"> MEAN CH#</t>
    </r>
  </si>
  <si>
    <r>
      <t xml:space="preserve">CLICKING </t>
    </r>
    <r>
      <rPr>
        <b/>
        <sz val="10"/>
        <color indexed="12"/>
        <rFont val="Arial"/>
        <family val="2"/>
      </rPr>
      <t>[COPY],</t>
    </r>
  </si>
  <si>
    <t>CAN BE COPIED TO</t>
  </si>
  <si>
    <r>
      <t xml:space="preserve">THE </t>
    </r>
    <r>
      <rPr>
        <b/>
        <sz val="10"/>
        <color indexed="12"/>
        <rFont val="Arial"/>
        <family val="2"/>
      </rPr>
      <t xml:space="preserve">CH# COLUMN </t>
    </r>
    <r>
      <rPr>
        <sz val="10"/>
        <color indexed="12"/>
        <rFont val="Arial"/>
        <family val="2"/>
      </rPr>
      <t>BY</t>
    </r>
  </si>
  <si>
    <t>SELECTING THE CELLS</t>
  </si>
  <si>
    <t>TO BE COPIED; THEN,</t>
  </si>
  <si>
    <r>
      <t>[PASTE SPECIAL],</t>
    </r>
    <r>
      <rPr>
        <sz val="10"/>
        <color indexed="12"/>
        <rFont val="Arial"/>
        <family val="2"/>
      </rPr>
      <t xml:space="preserve"> AND</t>
    </r>
  </si>
  <si>
    <r>
      <t xml:space="preserve">FINALLY </t>
    </r>
    <r>
      <rPr>
        <b/>
        <sz val="10"/>
        <color indexed="12"/>
        <rFont val="Arial"/>
        <family val="2"/>
      </rPr>
      <t>[PASTE VALUE]</t>
    </r>
  </si>
  <si>
    <r>
      <t>10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CH#</t>
    </r>
  </si>
  <si>
    <t>Calc. MEFL</t>
  </si>
  <si>
    <t>Calc. MEPTR</t>
  </si>
  <si>
    <t>Calc. MEPCY</t>
  </si>
  <si>
    <t>Calc. MEAP</t>
  </si>
  <si>
    <t>Ave Residual</t>
  </si>
  <si>
    <t>Sample</t>
  </si>
  <si>
    <t xml:space="preserve">     TABLE NO. 4</t>
  </si>
  <si>
    <t xml:space="preserve"> Determination of the </t>
  </si>
  <si>
    <t xml:space="preserve">MEAP/CH# for the </t>
  </si>
  <si>
    <t xml:space="preserve">  normalization cell or particle</t>
  </si>
  <si>
    <t>MEAP/CH#</t>
  </si>
  <si>
    <t xml:space="preserve">     TABLE NO. 5</t>
  </si>
  <si>
    <t>Determination of New MEAP</t>
  </si>
  <si>
    <t>New MEAP</t>
  </si>
  <si>
    <t>Normalization Graph for Instrument B</t>
  </si>
  <si>
    <t>FOR NORMALIZATION GRAPH</t>
  </si>
  <si>
    <t xml:space="preserve">MEFL/CH# for the </t>
  </si>
  <si>
    <t>MEFL/CH#</t>
  </si>
  <si>
    <t xml:space="preserve">Determination of New MEFL </t>
  </si>
  <si>
    <t>New MEFL</t>
  </si>
  <si>
    <t>FOR UNKNOWN SAMPLES</t>
  </si>
  <si>
    <t>MEPCY/CH#</t>
  </si>
  <si>
    <t>Determination of New MEPCY</t>
  </si>
  <si>
    <t>New MEPCY</t>
  </si>
  <si>
    <t xml:space="preserve">MEPE/CH# for the </t>
  </si>
  <si>
    <t>MEPE/CH#</t>
  </si>
  <si>
    <t>Determination of New MEPE</t>
  </si>
  <si>
    <t>New MEPE</t>
  </si>
  <si>
    <t>CALC. MEPTR</t>
  </si>
  <si>
    <t xml:space="preserve">MEPTR/CH# for the </t>
  </si>
  <si>
    <t>Determination of New MEPTR</t>
  </si>
  <si>
    <t>MEPTR/CH#</t>
  </si>
  <si>
    <t xml:space="preserve">MEPCY/CH# for the </t>
  </si>
  <si>
    <t>New MEPTR</t>
  </si>
  <si>
    <t>MEAPCY7</t>
  </si>
  <si>
    <t>MEAPCY7 LOG</t>
  </si>
  <si>
    <t xml:space="preserve">CALC. MEAPCY7 </t>
  </si>
  <si>
    <t xml:space="preserve">MEAPCY7/CH# for the </t>
  </si>
  <si>
    <t>Determination of New MEAPCY7</t>
  </si>
  <si>
    <t>Calc. MEAPCY7</t>
  </si>
  <si>
    <t>New MEAPCY7</t>
  </si>
  <si>
    <t>MEAPCY7/CH#</t>
  </si>
  <si>
    <t>CALC. MEAPCY7</t>
  </si>
  <si>
    <t>MEPCY7</t>
  </si>
  <si>
    <t>MEPCY7 LOG</t>
  </si>
  <si>
    <t>CALC. MEPCY7</t>
  </si>
  <si>
    <t>Calc. MEPCY7</t>
  </si>
  <si>
    <t xml:space="preserve">MEPCY7/CH# for the </t>
  </si>
  <si>
    <t>MEPCY7/CH#</t>
  </si>
  <si>
    <t>New MEPCY7</t>
  </si>
  <si>
    <t>Determination of New MEPCY7</t>
  </si>
  <si>
    <t>Ultra Rainbow Calibration Particles (URCP-38-2K)</t>
  </si>
  <si>
    <t>values for URCP-38-2K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</si>
  <si>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5</t>
    </r>
    <r>
      <rPr>
        <b/>
        <u val="single"/>
        <sz val="11"/>
        <color indexed="12"/>
        <rFont val="Arial"/>
        <family val="2"/>
      </rPr>
      <t xml:space="preserve"> MEAN CH#</t>
    </r>
  </si>
  <si>
    <r>
      <t>10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CH#</t>
    </r>
  </si>
  <si>
    <t>MEAX700</t>
  </si>
  <si>
    <t>MEAX700 LOG</t>
  </si>
  <si>
    <t>CALC. MEAX 700</t>
  </si>
  <si>
    <t>Calc. MEAX 700</t>
  </si>
  <si>
    <t xml:space="preserve">MEAX 700/CH# for the </t>
  </si>
  <si>
    <t>Determination of New MEAX 700</t>
  </si>
  <si>
    <t>MEAX 700/CH#</t>
  </si>
  <si>
    <t>New MEAX 700</t>
  </si>
  <si>
    <t xml:space="preserve">     TABLE NO. 6</t>
  </si>
  <si>
    <t>MEPerCPCy5-5</t>
  </si>
  <si>
    <t>MEPerCPCy5-5 LOG</t>
  </si>
  <si>
    <t>CALC. MEPerCPCy5.5</t>
  </si>
  <si>
    <t>Calc. MEPerCPCy5.5</t>
  </si>
  <si>
    <t xml:space="preserve">MEPerCPCy5.5/CH# for the </t>
  </si>
  <si>
    <t>MEPerCPCy5.5/CH#</t>
  </si>
  <si>
    <t>Determination of New MEPerCPCy5.5</t>
  </si>
  <si>
    <t>New MEPerCPCy5.5</t>
  </si>
  <si>
    <t>MEBV605</t>
  </si>
  <si>
    <t>MEBV605 LOG</t>
  </si>
  <si>
    <t>CALC. MEBV605</t>
  </si>
  <si>
    <t>Calc. MEBV605</t>
  </si>
  <si>
    <t xml:space="preserve">MEBV605/CH# for the </t>
  </si>
  <si>
    <t>MEBV605/CH#</t>
  </si>
  <si>
    <t>Determination of New MEBV605</t>
  </si>
  <si>
    <t>New MEBV605</t>
  </si>
  <si>
    <t>MEBV421</t>
  </si>
  <si>
    <t>MEBV421 LOG</t>
  </si>
  <si>
    <t>CALC. MEBV421</t>
  </si>
  <si>
    <t>Calc. MEBV421</t>
  </si>
  <si>
    <t xml:space="preserve">MEBV421/CH# for the </t>
  </si>
  <si>
    <t>MEBV421/CH#</t>
  </si>
  <si>
    <t xml:space="preserve">Determination of New MEBV421 </t>
  </si>
  <si>
    <t>New MEBV421</t>
  </si>
  <si>
    <t>MEBV650</t>
  </si>
  <si>
    <t>MEBV650 LOG</t>
  </si>
  <si>
    <t>CALC. MEBV650</t>
  </si>
  <si>
    <t>Calc. MEBV650</t>
  </si>
  <si>
    <t xml:space="preserve">MEBV650/CH# for the </t>
  </si>
  <si>
    <t>MEBV650/CH#</t>
  </si>
  <si>
    <t>Determination of New MEBV650</t>
  </si>
  <si>
    <t>New MEBV650</t>
  </si>
  <si>
    <t>MEBV711</t>
  </si>
  <si>
    <t>MEBV711 LOG</t>
  </si>
  <si>
    <t>CALC. MEBV711</t>
  </si>
  <si>
    <t>Calc. MEBV711</t>
  </si>
  <si>
    <t xml:space="preserve">MEBV711/CH# for the </t>
  </si>
  <si>
    <t>MEBV711/CH#</t>
  </si>
  <si>
    <t>Determination of New MEBV711</t>
  </si>
  <si>
    <t>New MEBV711</t>
  </si>
  <si>
    <t>MEBV786</t>
  </si>
  <si>
    <t>MEBV786 LOG</t>
  </si>
  <si>
    <t>CALC. MEBV786</t>
  </si>
  <si>
    <t>Calc. MEBV786</t>
  </si>
  <si>
    <t xml:space="preserve">MEBV786/CH# for the </t>
  </si>
  <si>
    <t>MEBV786/CH#</t>
  </si>
  <si>
    <t>Determination of New MEBV786</t>
  </si>
  <si>
    <t>New MEBV786</t>
  </si>
  <si>
    <t>MEPCY5.5</t>
  </si>
  <si>
    <t>MEPCY5.5 LOG</t>
  </si>
  <si>
    <t>CALC. MEPCY5.5</t>
  </si>
  <si>
    <t>Calc. MEPCY5.5</t>
  </si>
  <si>
    <t xml:space="preserve">MEPCY5.5/CH# for the </t>
  </si>
  <si>
    <t>MEPCY5.5/CH#</t>
  </si>
  <si>
    <t>Determination of New MEPCY5.5</t>
  </si>
  <si>
    <t>New MEPCY5.5</t>
  </si>
  <si>
    <t>MEBUV395</t>
  </si>
  <si>
    <t>MEBUV395 LOG</t>
  </si>
  <si>
    <t xml:space="preserve">CALC. MEBUV395 </t>
  </si>
  <si>
    <t>CALC. MEBUV395</t>
  </si>
  <si>
    <t>Calc. MEBUV395</t>
  </si>
  <si>
    <t xml:space="preserve">MEBUV395/CH# for the </t>
  </si>
  <si>
    <t>MEBUV395/CH#</t>
  </si>
  <si>
    <t>Determination of New MEBUV395</t>
  </si>
  <si>
    <t>New MEBUV395</t>
  </si>
  <si>
    <t>MEBUV737</t>
  </si>
  <si>
    <t>MEBUV737 LOG</t>
  </si>
  <si>
    <t xml:space="preserve">CALC. MEBUV737 </t>
  </si>
  <si>
    <t>CALC. MEBUV737</t>
  </si>
  <si>
    <t>Calc. MEBUV737</t>
  </si>
  <si>
    <t xml:space="preserve">MEBUV737/CH# for the </t>
  </si>
  <si>
    <t>MEBUV737/CH#</t>
  </si>
  <si>
    <t>Determination of New MEBUV737</t>
  </si>
  <si>
    <t>New MEBUV737</t>
  </si>
  <si>
    <t>MEBV510</t>
  </si>
  <si>
    <t>MEBV510 LOG</t>
  </si>
  <si>
    <t>CALC. MEBV510</t>
  </si>
  <si>
    <t>Calc. MEBV510</t>
  </si>
  <si>
    <t xml:space="preserve">MEBV510/CH# for the </t>
  </si>
  <si>
    <t>MEBV510/CH#</t>
  </si>
  <si>
    <t>Determination of New MEBV510</t>
  </si>
  <si>
    <t>New MEBV510</t>
  </si>
  <si>
    <t>AN02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</si>
</sst>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0.000%"/>
    <numFmt numFmtId="170" formatCode="0.0000000"/>
    <numFmt numFmtId="171" formatCode="0.0%"/>
    <numFmt numFmtId="172" formatCode="0.000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;[Red]0"/>
  </numFmts>
  <fonts count="86">
    <font>
      <sz val="10"/>
      <name val="Arial"/>
      <family val="0"/>
    </font>
    <font>
      <b/>
      <sz val="10"/>
      <name val="Arial"/>
      <family val="2"/>
    </font>
    <font>
      <sz val="16"/>
      <name val="Helv"/>
      <family val="0"/>
    </font>
    <font>
      <b/>
      <sz val="10"/>
      <color indexed="12"/>
      <name val="Arial"/>
      <family val="2"/>
    </font>
    <font>
      <b/>
      <sz val="10"/>
      <color indexed="12"/>
      <name val="Tahoma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8"/>
      <name val="Arial"/>
      <family val="2"/>
    </font>
    <font>
      <b/>
      <u val="single"/>
      <vertAlign val="superscript"/>
      <sz val="9"/>
      <color indexed="12"/>
      <name val="Arial"/>
      <family val="2"/>
    </font>
    <font>
      <b/>
      <sz val="9"/>
      <color indexed="12"/>
      <name val="Tahoma"/>
      <family val="2"/>
    </font>
    <font>
      <sz val="8"/>
      <name val="Tahoma"/>
      <family val="2"/>
    </font>
    <font>
      <b/>
      <vertAlign val="superscript"/>
      <sz val="8"/>
      <color indexed="12"/>
      <name val="Tahoma"/>
      <family val="2"/>
    </font>
    <font>
      <b/>
      <u val="single"/>
      <sz val="22"/>
      <color indexed="8"/>
      <name val="Helvetica"/>
      <family val="0"/>
    </font>
    <font>
      <vertAlign val="superscript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.5"/>
      <color indexed="8"/>
      <name val="Arial"/>
      <family val="0"/>
    </font>
    <font>
      <b/>
      <sz val="12"/>
      <color indexed="8"/>
      <name val="Arial"/>
      <family val="0"/>
    </font>
    <font>
      <sz val="10.5"/>
      <color indexed="8"/>
      <name val="Arial"/>
      <family val="0"/>
    </font>
    <font>
      <b/>
      <sz val="18.5"/>
      <color indexed="8"/>
      <name val="Arial"/>
      <family val="0"/>
    </font>
    <font>
      <vertAlign val="superscript"/>
      <sz val="15.5"/>
      <color indexed="8"/>
      <name val="Arial"/>
      <family val="0"/>
    </font>
    <font>
      <b/>
      <sz val="11.75"/>
      <color indexed="8"/>
      <name val="Arial"/>
      <family val="0"/>
    </font>
    <font>
      <sz val="10.25"/>
      <color indexed="8"/>
      <name val="Arial"/>
      <family val="0"/>
    </font>
    <font>
      <sz val="15"/>
      <color indexed="8"/>
      <name val="Arial"/>
      <family val="0"/>
    </font>
    <font>
      <b/>
      <sz val="11"/>
      <color indexed="8"/>
      <name val="Arial"/>
      <family val="0"/>
    </font>
    <font>
      <sz val="9.75"/>
      <color indexed="8"/>
      <name val="Arial"/>
      <family val="0"/>
    </font>
    <font>
      <b/>
      <sz val="18.25"/>
      <color indexed="8"/>
      <name val="Arial"/>
      <family val="0"/>
    </font>
    <font>
      <vertAlign val="superscript"/>
      <sz val="15"/>
      <color indexed="8"/>
      <name val="Arial"/>
      <family val="0"/>
    </font>
    <font>
      <sz val="15.25"/>
      <color indexed="8"/>
      <name val="Arial"/>
      <family val="0"/>
    </font>
    <font>
      <b/>
      <sz val="11.5"/>
      <color indexed="8"/>
      <name val="Arial"/>
      <family val="0"/>
    </font>
    <font>
      <vertAlign val="superscript"/>
      <sz val="15.25"/>
      <color indexed="8"/>
      <name val="Arial"/>
      <family val="0"/>
    </font>
    <font>
      <b/>
      <sz val="11.25"/>
      <color indexed="8"/>
      <name val="Arial"/>
      <family val="0"/>
    </font>
    <font>
      <sz val="10"/>
      <color indexed="8"/>
      <name val="Arial"/>
      <family val="0"/>
    </font>
    <font>
      <b/>
      <sz val="18.75"/>
      <color indexed="8"/>
      <name val="Arial"/>
      <family val="0"/>
    </font>
    <font>
      <b/>
      <sz val="12.25"/>
      <color indexed="8"/>
      <name val="Arial"/>
      <family val="0"/>
    </font>
    <font>
      <sz val="9.5"/>
      <color indexed="8"/>
      <name val="Arial"/>
      <family val="0"/>
    </font>
    <font>
      <b/>
      <sz val="18"/>
      <color indexed="8"/>
      <name val="Arial"/>
      <family val="0"/>
    </font>
    <font>
      <sz val="14.5"/>
      <color indexed="8"/>
      <name val="Arial"/>
      <family val="0"/>
    </font>
    <font>
      <b/>
      <sz val="17.25"/>
      <color indexed="8"/>
      <name val="Arial"/>
      <family val="0"/>
    </font>
    <font>
      <vertAlign val="superscript"/>
      <sz val="14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1" fillId="34" borderId="12" xfId="0" applyFont="1" applyFill="1" applyBorder="1" applyAlignment="1">
      <alignment/>
    </xf>
    <xf numFmtId="0" fontId="1" fillId="34" borderId="15" xfId="0" applyFont="1" applyFill="1" applyBorder="1" applyAlignment="1">
      <alignment horizontal="right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7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7" fontId="0" fillId="33" borderId="10" xfId="0" applyNumberFormat="1" applyFill="1" applyBorder="1" applyAlignment="1" applyProtection="1">
      <alignment horizontal="center"/>
      <protection hidden="1"/>
    </xf>
    <xf numFmtId="1" fontId="1" fillId="34" borderId="15" xfId="0" applyNumberFormat="1" applyFont="1" applyFill="1" applyBorder="1" applyAlignment="1">
      <alignment horizontal="right"/>
    </xf>
    <xf numFmtId="0" fontId="0" fillId="35" borderId="16" xfId="0" applyFill="1" applyBorder="1" applyAlignment="1">
      <alignment horizontal="center"/>
    </xf>
    <xf numFmtId="167" fontId="0" fillId="35" borderId="10" xfId="0" applyNumberFormat="1" applyFill="1" applyBorder="1" applyAlignment="1" applyProtection="1">
      <alignment horizontal="center"/>
      <protection hidden="1"/>
    </xf>
    <xf numFmtId="10" fontId="0" fillId="35" borderId="10" xfId="0" applyNumberFormat="1" applyFill="1" applyBorder="1" applyAlignment="1" applyProtection="1">
      <alignment horizontal="center"/>
      <protection hidden="1"/>
    </xf>
    <xf numFmtId="1" fontId="0" fillId="35" borderId="19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20" xfId="0" applyFon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" fillId="0" borderId="22" xfId="0" applyFont="1" applyBorder="1" applyAlignment="1">
      <alignment/>
    </xf>
    <xf numFmtId="0" fontId="9" fillId="0" borderId="21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22" xfId="0" applyFont="1" applyBorder="1" applyAlignment="1">
      <alignment/>
    </xf>
    <xf numFmtId="166" fontId="8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24" xfId="0" applyNumberFormat="1" applyFill="1" applyBorder="1" applyAlignment="1">
      <alignment/>
    </xf>
    <xf numFmtId="1" fontId="0" fillId="0" borderId="25" xfId="0" applyNumberFormat="1" applyFill="1" applyBorder="1" applyAlignment="1">
      <alignment/>
    </xf>
    <xf numFmtId="167" fontId="0" fillId="33" borderId="20" xfId="0" applyNumberForma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hidden="1"/>
    </xf>
    <xf numFmtId="10" fontId="0" fillId="33" borderId="10" xfId="0" applyNumberFormat="1" applyFill="1" applyBorder="1" applyAlignment="1" applyProtection="1">
      <alignment horizontal="center"/>
      <protection hidden="1"/>
    </xf>
    <xf numFmtId="10" fontId="0" fillId="33" borderId="20" xfId="0" applyNumberFormat="1" applyFill="1" applyBorder="1" applyAlignment="1" applyProtection="1">
      <alignment horizontal="center"/>
      <protection hidden="1"/>
    </xf>
    <xf numFmtId="1" fontId="0" fillId="33" borderId="26" xfId="0" applyNumberFormat="1" applyFill="1" applyBorder="1" applyAlignment="1" applyProtection="1">
      <alignment/>
      <protection hidden="1"/>
    </xf>
    <xf numFmtId="1" fontId="0" fillId="33" borderId="19" xfId="0" applyNumberFormat="1" applyFill="1" applyBorder="1" applyAlignment="1" applyProtection="1">
      <alignment/>
      <protection hidden="1"/>
    </xf>
    <xf numFmtId="0" fontId="10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5" borderId="29" xfId="0" applyFont="1" applyFill="1" applyBorder="1" applyAlignment="1">
      <alignment/>
    </xf>
    <xf numFmtId="0" fontId="0" fillId="35" borderId="30" xfId="0" applyFill="1" applyBorder="1" applyAlignment="1">
      <alignment/>
    </xf>
    <xf numFmtId="0" fontId="11" fillId="36" borderId="31" xfId="0" applyFont="1" applyFill="1" applyBorder="1" applyAlignment="1">
      <alignment/>
    </xf>
    <xf numFmtId="0" fontId="11" fillId="36" borderId="21" xfId="0" applyFont="1" applyFill="1" applyBorder="1" applyAlignment="1">
      <alignment/>
    </xf>
    <xf numFmtId="0" fontId="12" fillId="34" borderId="32" xfId="0" applyFont="1" applyFill="1" applyBorder="1" applyAlignment="1">
      <alignment horizontal="left"/>
    </xf>
    <xf numFmtId="0" fontId="5" fillId="34" borderId="33" xfId="0" applyFont="1" applyFill="1" applyBorder="1" applyAlignment="1">
      <alignment horizontal="left"/>
    </xf>
    <xf numFmtId="0" fontId="5" fillId="34" borderId="34" xfId="0" applyFont="1" applyFill="1" applyBorder="1" applyAlignment="1">
      <alignment horizontal="left"/>
    </xf>
    <xf numFmtId="0" fontId="5" fillId="34" borderId="35" xfId="0" applyFont="1" applyFill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5" borderId="10" xfId="0" applyFill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0" fontId="12" fillId="34" borderId="34" xfId="0" applyFont="1" applyFill="1" applyBorder="1" applyAlignment="1">
      <alignment horizontal="left"/>
    </xf>
    <xf numFmtId="0" fontId="13" fillId="34" borderId="35" xfId="0" applyFont="1" applyFill="1" applyBorder="1" applyAlignment="1">
      <alignment horizontal="left"/>
    </xf>
    <xf numFmtId="0" fontId="0" fillId="35" borderId="20" xfId="0" applyFill="1" applyBorder="1" applyAlignment="1" applyProtection="1">
      <alignment/>
      <protection locked="0"/>
    </xf>
    <xf numFmtId="2" fontId="0" fillId="35" borderId="20" xfId="0" applyNumberFormat="1" applyFill="1" applyBorder="1" applyAlignment="1" applyProtection="1">
      <alignment/>
      <protection hidden="1"/>
    </xf>
    <xf numFmtId="0" fontId="13" fillId="34" borderId="33" xfId="0" applyFont="1" applyFill="1" applyBorder="1" applyAlignment="1">
      <alignment horizontal="left"/>
    </xf>
    <xf numFmtId="0" fontId="0" fillId="33" borderId="10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hidden="1"/>
    </xf>
    <xf numFmtId="1" fontId="0" fillId="33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0" fontId="18" fillId="0" borderId="0" xfId="0" applyFont="1" applyBorder="1" applyAlignment="1">
      <alignment/>
    </xf>
    <xf numFmtId="0" fontId="3" fillId="35" borderId="25" xfId="0" applyFont="1" applyFill="1" applyBorder="1" applyAlignment="1">
      <alignment/>
    </xf>
    <xf numFmtId="0" fontId="1" fillId="35" borderId="38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7" fillId="0" borderId="31" xfId="0" applyFont="1" applyBorder="1" applyAlignment="1" applyProtection="1">
      <alignment/>
      <protection locked="0"/>
    </xf>
    <xf numFmtId="0" fontId="7" fillId="0" borderId="31" xfId="0" applyFont="1" applyBorder="1" applyAlignment="1" applyProtection="1">
      <alignment/>
      <protection locked="0"/>
    </xf>
    <xf numFmtId="169" fontId="0" fillId="33" borderId="10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Alignment="1">
      <alignment/>
    </xf>
    <xf numFmtId="1" fontId="1" fillId="0" borderId="17" xfId="0" applyNumberFormat="1" applyFont="1" applyFill="1" applyBorder="1" applyAlignment="1" applyProtection="1">
      <alignment/>
      <protection locked="0"/>
    </xf>
    <xf numFmtId="0" fontId="1" fillId="35" borderId="32" xfId="0" applyFont="1" applyFill="1" applyBorder="1" applyAlignment="1">
      <alignment horizontal="right"/>
    </xf>
    <xf numFmtId="166" fontId="1" fillId="35" borderId="33" xfId="0" applyNumberFormat="1" applyFont="1" applyFill="1" applyBorder="1" applyAlignment="1" applyProtection="1">
      <alignment horizontal="left"/>
      <protection hidden="1"/>
    </xf>
    <xf numFmtId="0" fontId="1" fillId="35" borderId="34" xfId="0" applyFont="1" applyFill="1" applyBorder="1" applyAlignment="1">
      <alignment horizontal="right"/>
    </xf>
    <xf numFmtId="166" fontId="1" fillId="35" borderId="35" xfId="0" applyNumberFormat="1" applyFont="1" applyFill="1" applyBorder="1" applyAlignment="1" applyProtection="1">
      <alignment horizontal="left"/>
      <protection hidden="1"/>
    </xf>
    <xf numFmtId="0" fontId="1" fillId="35" borderId="39" xfId="0" applyFont="1" applyFill="1" applyBorder="1" applyAlignment="1">
      <alignment horizontal="right"/>
    </xf>
    <xf numFmtId="166" fontId="1" fillId="35" borderId="40" xfId="0" applyNumberFormat="1" applyFont="1" applyFill="1" applyBorder="1" applyAlignment="1" applyProtection="1">
      <alignment horizontal="left"/>
      <protection hidden="1"/>
    </xf>
    <xf numFmtId="0" fontId="20" fillId="35" borderId="32" xfId="0" applyFont="1" applyFill="1" applyBorder="1" applyAlignment="1">
      <alignment horizontal="right"/>
    </xf>
    <xf numFmtId="0" fontId="20" fillId="35" borderId="34" xfId="0" applyFont="1" applyFill="1" applyBorder="1" applyAlignment="1">
      <alignment horizontal="right"/>
    </xf>
    <xf numFmtId="0" fontId="20" fillId="35" borderId="39" xfId="0" applyFont="1" applyFill="1" applyBorder="1" applyAlignment="1">
      <alignment horizontal="right"/>
    </xf>
    <xf numFmtId="0" fontId="1" fillId="33" borderId="32" xfId="0" applyFont="1" applyFill="1" applyBorder="1" applyAlignment="1">
      <alignment horizontal="right"/>
    </xf>
    <xf numFmtId="166" fontId="1" fillId="33" borderId="33" xfId="0" applyNumberFormat="1" applyFont="1" applyFill="1" applyBorder="1" applyAlignment="1" applyProtection="1">
      <alignment horizontal="left"/>
      <protection hidden="1"/>
    </xf>
    <xf numFmtId="0" fontId="1" fillId="33" borderId="34" xfId="0" applyFont="1" applyFill="1" applyBorder="1" applyAlignment="1">
      <alignment horizontal="right"/>
    </xf>
    <xf numFmtId="166" fontId="1" fillId="33" borderId="35" xfId="0" applyNumberFormat="1" applyFont="1" applyFill="1" applyBorder="1" applyAlignment="1" applyProtection="1">
      <alignment horizontal="left"/>
      <protection hidden="1"/>
    </xf>
    <xf numFmtId="0" fontId="1" fillId="33" borderId="39" xfId="0" applyFont="1" applyFill="1" applyBorder="1" applyAlignment="1">
      <alignment horizontal="right"/>
    </xf>
    <xf numFmtId="166" fontId="1" fillId="33" borderId="40" xfId="0" applyNumberFormat="1" applyFont="1" applyFill="1" applyBorder="1" applyAlignment="1" applyProtection="1">
      <alignment horizontal="left"/>
      <protection hidden="1"/>
    </xf>
    <xf numFmtId="1" fontId="1" fillId="0" borderId="17" xfId="0" applyNumberFormat="1" applyFont="1" applyFill="1" applyBorder="1" applyAlignment="1" applyProtection="1">
      <alignment/>
      <protection locked="0"/>
    </xf>
    <xf numFmtId="10" fontId="1" fillId="35" borderId="21" xfId="0" applyNumberFormat="1" applyFont="1" applyFill="1" applyBorder="1" applyAlignment="1">
      <alignment horizontal="center"/>
    </xf>
    <xf numFmtId="10" fontId="1" fillId="33" borderId="21" xfId="0" applyNumberFormat="1" applyFont="1" applyFill="1" applyBorder="1" applyAlignment="1">
      <alignment horizontal="center" vertical="center"/>
    </xf>
    <xf numFmtId="169" fontId="1" fillId="33" borderId="21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8" borderId="20" xfId="0" applyFill="1" applyBorder="1" applyAlignment="1" applyProtection="1">
      <alignment/>
      <protection locked="0"/>
    </xf>
    <xf numFmtId="2" fontId="0" fillId="38" borderId="20" xfId="0" applyNumberFormat="1" applyFill="1" applyBorder="1" applyAlignment="1" applyProtection="1">
      <alignment/>
      <protection hidden="1"/>
    </xf>
    <xf numFmtId="2" fontId="0" fillId="38" borderId="20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38" borderId="20" xfId="0" applyNumberFormat="1" applyFill="1" applyBorder="1" applyAlignment="1" applyProtection="1">
      <alignment/>
      <protection locked="0"/>
    </xf>
    <xf numFmtId="1" fontId="0" fillId="38" borderId="26" xfId="0" applyNumberFormat="1" applyFill="1" applyBorder="1" applyAlignment="1" applyProtection="1">
      <alignment/>
      <protection hidden="1"/>
    </xf>
    <xf numFmtId="1" fontId="0" fillId="38" borderId="19" xfId="0" applyNumberFormat="1" applyFill="1" applyBorder="1" applyAlignment="1" applyProtection="1">
      <alignment/>
      <protection hidden="1"/>
    </xf>
    <xf numFmtId="1" fontId="0" fillId="38" borderId="10" xfId="0" applyNumberFormat="1" applyFill="1" applyBorder="1" applyAlignment="1" applyProtection="1">
      <alignment/>
      <protection locked="0"/>
    </xf>
    <xf numFmtId="1" fontId="0" fillId="37" borderId="10" xfId="0" applyNumberFormat="1" applyFill="1" applyBorder="1" applyAlignment="1" applyProtection="1">
      <alignment/>
      <protection locked="0"/>
    </xf>
    <xf numFmtId="0" fontId="1" fillId="0" borderId="20" xfId="0" applyFont="1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hidden="1"/>
    </xf>
    <xf numFmtId="2" fontId="0" fillId="33" borderId="20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2" fontId="0" fillId="35" borderId="20" xfId="0" applyNumberFormat="1" applyFill="1" applyBorder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/>
      <protection hidden="1" locked="0"/>
    </xf>
    <xf numFmtId="2" fontId="0" fillId="35" borderId="20" xfId="0" applyNumberFormat="1" applyFill="1" applyBorder="1" applyAlignment="1" applyProtection="1">
      <alignment/>
      <protection hidden="1" locked="0"/>
    </xf>
    <xf numFmtId="0" fontId="22" fillId="34" borderId="12" xfId="0" applyFont="1" applyFill="1" applyBorder="1" applyAlignment="1">
      <alignment horizontal="center"/>
    </xf>
    <xf numFmtId="0" fontId="22" fillId="34" borderId="13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0" fontId="23" fillId="0" borderId="43" xfId="0" applyFont="1" applyFill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" fillId="0" borderId="24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right"/>
      <protection locked="0"/>
    </xf>
    <xf numFmtId="0" fontId="0" fillId="0" borderId="29" xfId="0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22" fillId="0" borderId="24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hidden="1" locked="0"/>
    </xf>
    <xf numFmtId="167" fontId="0" fillId="35" borderId="45" xfId="0" applyNumberFormat="1" applyFill="1" applyBorder="1" applyAlignment="1" applyProtection="1">
      <alignment horizontal="center"/>
      <protection hidden="1"/>
    </xf>
    <xf numFmtId="167" fontId="0" fillId="35" borderId="46" xfId="0" applyNumberFormat="1" applyFill="1" applyBorder="1" applyAlignment="1" applyProtection="1">
      <alignment horizontal="center"/>
      <protection hidden="1"/>
    </xf>
    <xf numFmtId="10" fontId="0" fillId="35" borderId="45" xfId="0" applyNumberFormat="1" applyFill="1" applyBorder="1" applyAlignment="1" applyProtection="1">
      <alignment horizontal="center"/>
      <protection hidden="1"/>
    </xf>
    <xf numFmtId="0" fontId="1" fillId="0" borderId="0" xfId="0" applyFont="1" applyBorder="1" applyAlignment="1">
      <alignment horizontal="right"/>
    </xf>
    <xf numFmtId="10" fontId="1" fillId="35" borderId="21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169" fontId="0" fillId="35" borderId="10" xfId="0" applyNumberFormat="1" applyFill="1" applyBorder="1" applyAlignment="1" applyProtection="1">
      <alignment horizontal="center"/>
      <protection hidden="1"/>
    </xf>
    <xf numFmtId="169" fontId="1" fillId="35" borderId="21" xfId="0" applyNumberFormat="1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/>
    </xf>
    <xf numFmtId="169" fontId="1" fillId="35" borderId="40" xfId="0" applyNumberFormat="1" applyFont="1" applyFill="1" applyBorder="1" applyAlignment="1">
      <alignment horizontal="center" vertical="center"/>
    </xf>
    <xf numFmtId="2" fontId="0" fillId="35" borderId="10" xfId="0" applyNumberFormat="1" applyFill="1" applyBorder="1" applyAlignment="1" applyProtection="1">
      <alignment/>
      <protection hidden="1" locked="0"/>
    </xf>
    <xf numFmtId="1" fontId="0" fillId="37" borderId="10" xfId="0" applyNumberFormat="1" applyFill="1" applyBorder="1" applyAlignment="1" applyProtection="1">
      <alignment/>
      <protection hidden="1" locked="0"/>
    </xf>
    <xf numFmtId="0" fontId="0" fillId="35" borderId="36" xfId="0" applyFill="1" applyBorder="1" applyAlignment="1">
      <alignment horizontal="center"/>
    </xf>
    <xf numFmtId="2" fontId="0" fillId="35" borderId="47" xfId="0" applyNumberFormat="1" applyFill="1" applyBorder="1" applyAlignment="1" applyProtection="1">
      <alignment/>
      <protection hidden="1" locked="0"/>
    </xf>
    <xf numFmtId="1" fontId="0" fillId="37" borderId="47" xfId="0" applyNumberFormat="1" applyFill="1" applyBorder="1" applyAlignment="1" applyProtection="1">
      <alignment/>
      <protection hidden="1" locked="0"/>
    </xf>
    <xf numFmtId="167" fontId="0" fillId="35" borderId="47" xfId="0" applyNumberFormat="1" applyFill="1" applyBorder="1" applyAlignment="1" applyProtection="1">
      <alignment horizontal="center"/>
      <protection hidden="1"/>
    </xf>
    <xf numFmtId="169" fontId="0" fillId="35" borderId="47" xfId="0" applyNumberFormat="1" applyFill="1" applyBorder="1" applyAlignment="1" applyProtection="1">
      <alignment horizontal="center"/>
      <protection hidden="1"/>
    </xf>
    <xf numFmtId="1" fontId="0" fillId="35" borderId="37" xfId="0" applyNumberFormat="1" applyFill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locked="0"/>
    </xf>
    <xf numFmtId="0" fontId="26" fillId="34" borderId="12" xfId="0" applyFont="1" applyFill="1" applyBorder="1" applyAlignment="1">
      <alignment horizontal="center"/>
    </xf>
    <xf numFmtId="0" fontId="26" fillId="34" borderId="13" xfId="0" applyFont="1" applyFill="1" applyBorder="1" applyAlignment="1">
      <alignment/>
    </xf>
    <xf numFmtId="0" fontId="27" fillId="0" borderId="42" xfId="0" applyFont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14" fontId="0" fillId="0" borderId="17" xfId="0" applyNumberFormat="1" applyBorder="1" applyAlignment="1" applyProtection="1">
      <alignment/>
      <protection locked="0"/>
    </xf>
    <xf numFmtId="1" fontId="0" fillId="37" borderId="20" xfId="0" applyNumberFormat="1" applyFill="1" applyBorder="1" applyAlignment="1" applyProtection="1">
      <alignment/>
      <protection locked="0"/>
    </xf>
    <xf numFmtId="1" fontId="0" fillId="37" borderId="10" xfId="57" applyNumberFormat="1" applyFill="1" applyBorder="1" applyProtection="1">
      <alignment/>
      <protection locked="0"/>
    </xf>
    <xf numFmtId="0" fontId="5" fillId="39" borderId="39" xfId="0" applyFont="1" applyFill="1" applyBorder="1" applyAlignment="1">
      <alignment horizontal="left"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167" fontId="1" fillId="33" borderId="31" xfId="0" applyNumberFormat="1" applyFont="1" applyFill="1" applyBorder="1" applyAlignment="1" applyProtection="1">
      <alignment horizontal="center"/>
      <protection hidden="1"/>
    </xf>
    <xf numFmtId="0" fontId="1" fillId="0" borderId="49" xfId="0" applyFont="1" applyBorder="1" applyAlignment="1">
      <alignment horizontal="center"/>
    </xf>
    <xf numFmtId="0" fontId="5" fillId="39" borderId="32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3" xfId="0" applyBorder="1" applyAlignment="1">
      <alignment/>
    </xf>
    <xf numFmtId="0" fontId="5" fillId="39" borderId="3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/>
    </xf>
    <xf numFmtId="0" fontId="5" fillId="39" borderId="0" xfId="0" applyFont="1" applyFill="1" applyBorder="1" applyAlignment="1">
      <alignment horizontal="center"/>
    </xf>
    <xf numFmtId="0" fontId="11" fillId="36" borderId="3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1" xfId="0" applyBorder="1" applyAlignment="1">
      <alignment/>
    </xf>
    <xf numFmtId="0" fontId="5" fillId="34" borderId="39" xfId="0" applyFont="1" applyFill="1" applyBorder="1" applyAlignment="1">
      <alignment horizontal="left"/>
    </xf>
    <xf numFmtId="0" fontId="0" fillId="34" borderId="48" xfId="0" applyFill="1" applyBorder="1" applyAlignment="1">
      <alignment/>
    </xf>
    <xf numFmtId="0" fontId="0" fillId="34" borderId="40" xfId="0" applyFill="1" applyBorder="1" applyAlignment="1">
      <alignment/>
    </xf>
    <xf numFmtId="167" fontId="1" fillId="35" borderId="31" xfId="0" applyNumberFormat="1" applyFont="1" applyFill="1" applyBorder="1" applyAlignment="1" applyProtection="1">
      <alignment horizontal="center"/>
      <protection hidden="1"/>
    </xf>
    <xf numFmtId="0" fontId="1" fillId="35" borderId="49" xfId="0" applyFont="1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33" xfId="0" applyFill="1" applyBorder="1" applyAlignment="1">
      <alignment/>
    </xf>
    <xf numFmtId="0" fontId="5" fillId="34" borderId="34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35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5" fillId="40" borderId="32" xfId="0" applyFont="1" applyFill="1" applyBorder="1" applyAlignment="1">
      <alignment horizontal="center"/>
    </xf>
    <xf numFmtId="0" fontId="5" fillId="40" borderId="39" xfId="0" applyFont="1" applyFill="1" applyBorder="1" applyAlignment="1">
      <alignment horizontal="center"/>
    </xf>
    <xf numFmtId="167" fontId="1" fillId="35" borderId="39" xfId="0" applyNumberFormat="1" applyFont="1" applyFill="1" applyBorder="1" applyAlignment="1" applyProtection="1">
      <alignment horizontal="center"/>
      <protection hidden="1"/>
    </xf>
    <xf numFmtId="0" fontId="1" fillId="35" borderId="5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Relationship Id="rId2" Type="http://schemas.openxmlformats.org/officeDocument/2006/relationships/image" Target="../media/image17.jpeg" /><Relationship Id="rId3" Type="http://schemas.openxmlformats.org/officeDocument/2006/relationships/image" Target="../media/image18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Relationship Id="rId2" Type="http://schemas.openxmlformats.org/officeDocument/2006/relationships/image" Target="../media/image19.jpeg" /><Relationship Id="rId3" Type="http://schemas.openxmlformats.org/officeDocument/2006/relationships/image" Target="../media/image20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Relationship Id="rId2" Type="http://schemas.openxmlformats.org/officeDocument/2006/relationships/image" Target="../media/image21.jpeg" /><Relationship Id="rId3" Type="http://schemas.openxmlformats.org/officeDocument/2006/relationships/image" Target="../media/image22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Relationship Id="rId2" Type="http://schemas.openxmlformats.org/officeDocument/2006/relationships/image" Target="../media/image23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Relationship Id="rId2" Type="http://schemas.openxmlformats.org/officeDocument/2006/relationships/image" Target="../media/image24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Relationship Id="rId2" Type="http://schemas.openxmlformats.org/officeDocument/2006/relationships/image" Target="../media/image25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Relationship Id="rId2" Type="http://schemas.openxmlformats.org/officeDocument/2006/relationships/image" Target="../media/image26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Relationship Id="rId2" Type="http://schemas.openxmlformats.org/officeDocument/2006/relationships/image" Target="../media/image27.jpeg" /><Relationship Id="rId3" Type="http://schemas.openxmlformats.org/officeDocument/2006/relationships/image" Target="../media/image28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Relationship Id="rId2" Type="http://schemas.openxmlformats.org/officeDocument/2006/relationships/image" Target="../media/image29.jpeg" /><Relationship Id="rId3" Type="http://schemas.openxmlformats.org/officeDocument/2006/relationships/image" Target="../media/image30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Relationship Id="rId2" Type="http://schemas.openxmlformats.org/officeDocument/2006/relationships/image" Target="../media/image3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2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Relationship Id="rId2" Type="http://schemas.openxmlformats.org/officeDocument/2006/relationships/image" Target="../media/image32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Relationship Id="rId2" Type="http://schemas.openxmlformats.org/officeDocument/2006/relationships/image" Target="../media/image33.jpe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Relationship Id="rId2" Type="http://schemas.openxmlformats.org/officeDocument/2006/relationships/image" Target="../media/image34.jpe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Relationship Id="rId2" Type="http://schemas.openxmlformats.org/officeDocument/2006/relationships/image" Target="../media/image35.jpe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Relationship Id="rId2" Type="http://schemas.openxmlformats.org/officeDocument/2006/relationships/image" Target="../media/image36.jpe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Relationship Id="rId2" Type="http://schemas.openxmlformats.org/officeDocument/2006/relationships/image" Target="../media/image37.jpe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Relationship Id="rId2" Type="http://schemas.openxmlformats.org/officeDocument/2006/relationships/image" Target="../media/image38.jpe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Relationship Id="rId2" Type="http://schemas.openxmlformats.org/officeDocument/2006/relationships/image" Target="../media/image39.jpe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Relationship Id="rId2" Type="http://schemas.openxmlformats.org/officeDocument/2006/relationships/image" Target="../media/image40.jpeg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Relationship Id="rId2" Type="http://schemas.openxmlformats.org/officeDocument/2006/relationships/image" Target="../media/image41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Relationship Id="rId2" Type="http://schemas.openxmlformats.org/officeDocument/2006/relationships/image" Target="../media/image42.jpe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Relationship Id="rId2" Type="http://schemas.openxmlformats.org/officeDocument/2006/relationships/image" Target="../media/image43.jpeg" /><Relationship Id="rId3" Type="http://schemas.openxmlformats.org/officeDocument/2006/relationships/image" Target="../media/image44.jpe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Relationship Id="rId2" Type="http://schemas.openxmlformats.org/officeDocument/2006/relationships/image" Target="../media/image45.jpeg" /><Relationship Id="rId3" Type="http://schemas.openxmlformats.org/officeDocument/2006/relationships/image" Target="../media/image46.jpe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Relationship Id="rId2" Type="http://schemas.openxmlformats.org/officeDocument/2006/relationships/image" Target="../media/image47.jpeg" /><Relationship Id="rId3" Type="http://schemas.openxmlformats.org/officeDocument/2006/relationships/image" Target="../media/image48.jpeg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Relationship Id="rId2" Type="http://schemas.openxmlformats.org/officeDocument/2006/relationships/image" Target="../media/image49.jpeg" /><Relationship Id="rId3" Type="http://schemas.openxmlformats.org/officeDocument/2006/relationships/image" Target="../media/image50.jpe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Relationship Id="rId2" Type="http://schemas.openxmlformats.org/officeDocument/2006/relationships/image" Target="../media/image51.jpeg" /><Relationship Id="rId3" Type="http://schemas.openxmlformats.org/officeDocument/2006/relationships/image" Target="../media/image52.jpe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Relationship Id="rId2" Type="http://schemas.openxmlformats.org/officeDocument/2006/relationships/image" Target="../media/image53.jpeg" /><Relationship Id="rId3" Type="http://schemas.openxmlformats.org/officeDocument/2006/relationships/image" Target="../media/image54.jpeg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Relationship Id="rId2" Type="http://schemas.openxmlformats.org/officeDocument/2006/relationships/image" Target="../media/image55.jpeg" /><Relationship Id="rId3" Type="http://schemas.openxmlformats.org/officeDocument/2006/relationships/image" Target="../media/image56.jpeg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Relationship Id="rId2" Type="http://schemas.openxmlformats.org/officeDocument/2006/relationships/image" Target="../media/image57.jpeg" /><Relationship Id="rId3" Type="http://schemas.openxmlformats.org/officeDocument/2006/relationships/image" Target="../media/image58.jpeg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Relationship Id="rId2" Type="http://schemas.openxmlformats.org/officeDocument/2006/relationships/image" Target="../media/image59.jpeg" /><Relationship Id="rId3" Type="http://schemas.openxmlformats.org/officeDocument/2006/relationships/image" Target="../media/image60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Relationship Id="rId2" Type="http://schemas.openxmlformats.org/officeDocument/2006/relationships/image" Target="../media/image61.jpeg" /><Relationship Id="rId3" Type="http://schemas.openxmlformats.org/officeDocument/2006/relationships/image" Target="../media/image62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Relationship Id="rId2" Type="http://schemas.openxmlformats.org/officeDocument/2006/relationships/image" Target="../media/image13.jpeg" /><Relationship Id="rId3" Type="http://schemas.openxmlformats.org/officeDocument/2006/relationships/image" Target="../media/image14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Relationship Id="rId2" Type="http://schemas.openxmlformats.org/officeDocument/2006/relationships/image" Target="../media/image15.jpeg" /><Relationship Id="rId3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(BV421 Channel)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8"/>
          <c:w val="0.8585"/>
          <c:h val="0.76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MEBV421!$C$6:$C$11</c:f>
              <c:numCache/>
            </c:numRef>
          </c:xVal>
          <c:yVal>
            <c:numRef>
              <c:f>MEBV421!$D$6:$D$11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MEBV421!$C$6:$C$11</c:f>
              <c:numCache/>
            </c:numRef>
          </c:xVal>
          <c:yVal>
            <c:numRef>
              <c:f>MEBV421!$F$6:$F$11</c:f>
              <c:numCache/>
            </c:numRef>
          </c:yVal>
          <c:smooth val="0"/>
        </c:ser>
        <c:axId val="4261185"/>
        <c:axId val="38350666"/>
      </c:scatterChart>
      <c:valAx>
        <c:axId val="426118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50666"/>
        <c:crosses val="autoZero"/>
        <c:crossBetween val="midCat"/>
        <c:dispUnits/>
        <c:majorUnit val="64"/>
        <c:minorUnit val="32"/>
      </c:valAx>
      <c:valAx>
        <c:axId val="38350666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185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(BV711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1445"/>
          <c:w val="0.85275"/>
          <c:h val="0.77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MEBV711!$T$6:$T$11</c:f>
              <c:numCache/>
            </c:numRef>
          </c:xVal>
          <c:yVal>
            <c:numRef>
              <c:f>MEBV711!$U$6:$U$11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MEBV711!$C$6:$C$11</c:f>
              <c:numCache/>
            </c:numRef>
          </c:xVal>
          <c:yVal>
            <c:numRef>
              <c:f>MEBV711!$F$6:$F$11</c:f>
              <c:numCache/>
            </c:numRef>
          </c:yVal>
          <c:smooth val="0"/>
        </c:ser>
        <c:axId val="23644395"/>
        <c:axId val="11472964"/>
      </c:scatterChart>
      <c:valAx>
        <c:axId val="2364439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72964"/>
        <c:crosses val="autoZero"/>
        <c:crossBetween val="midCat"/>
        <c:dispUnits/>
        <c:majorUnit val="64"/>
        <c:minorUnit val="32"/>
      </c:valAx>
      <c:valAx>
        <c:axId val="11472964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44395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(BV786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455"/>
          <c:w val="0.84925"/>
          <c:h val="0.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MEBV786!$C$6:$C$11</c:f>
              <c:numCache/>
            </c:numRef>
          </c:xVal>
          <c:yVal>
            <c:numRef>
              <c:f>MEBV786!$D$6:$D$11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MEBV786!$C$6:$C$11</c:f>
              <c:numCache/>
            </c:numRef>
          </c:xVal>
          <c:yVal>
            <c:numRef>
              <c:f>MEBV786!$F$6:$F$11</c:f>
              <c:numCache/>
            </c:numRef>
          </c:yVal>
          <c:smooth val="0"/>
        </c:ser>
        <c:axId val="36147813"/>
        <c:axId val="56894862"/>
      </c:scatterChart>
      <c:valAx>
        <c:axId val="3614781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94862"/>
        <c:crosses val="autoZero"/>
        <c:crossBetween val="midCat"/>
        <c:dispUnits/>
        <c:majorUnit val="64"/>
        <c:minorUnit val="32"/>
      </c:valAx>
      <c:valAx>
        <c:axId val="56894862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47813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(BV786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1445"/>
          <c:w val="0.85275"/>
          <c:h val="0.77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MEBV786!$T$6:$T$11</c:f>
              <c:numCache/>
            </c:numRef>
          </c:xVal>
          <c:yVal>
            <c:numRef>
              <c:f>MEBV786!$U$6:$U$11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MEBV786!$C$6:$C$11</c:f>
              <c:numCache/>
            </c:numRef>
          </c:xVal>
          <c:yVal>
            <c:numRef>
              <c:f>MEBV786!$F$6:$F$11</c:f>
              <c:numCache/>
            </c:numRef>
          </c:yVal>
          <c:smooth val="0"/>
        </c:ser>
        <c:axId val="42291711"/>
        <c:axId val="45081080"/>
      </c:scatterChart>
      <c:valAx>
        <c:axId val="4229171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81080"/>
        <c:crosses val="autoZero"/>
        <c:crossBetween val="midCat"/>
        <c:dispUnits/>
        <c:majorUnit val="64"/>
        <c:minorUnit val="32"/>
      </c:valAx>
      <c:valAx>
        <c:axId val="45081080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1711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(FITC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75"/>
          <c:w val="0.85725"/>
          <c:h val="0.76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MEFL!$C$6:$C$11</c:f>
              <c:numCache/>
            </c:numRef>
          </c:xVal>
          <c:yVal>
            <c:numRef>
              <c:f>MEFL!$D$6:$D$11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MEFL!$C$6:$C$11</c:f>
              <c:numCache/>
            </c:numRef>
          </c:xVal>
          <c:yVal>
            <c:numRef>
              <c:f>MEFL!$F$6:$F$11</c:f>
              <c:numCache/>
            </c:numRef>
          </c:yVal>
          <c:smooth val="0"/>
        </c:ser>
        <c:axId val="3076537"/>
        <c:axId val="27688834"/>
      </c:scatterChart>
      <c:valAx>
        <c:axId val="307653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88834"/>
        <c:crosses val="autoZero"/>
        <c:crossBetween val="midCat"/>
        <c:dispUnits/>
        <c:majorUnit val="64"/>
        <c:minorUnit val="32"/>
      </c:valAx>
      <c:valAx>
        <c:axId val="27688834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6537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(FITC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775"/>
          <c:w val="0.85375"/>
          <c:h val="0.76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MEFL!$T$6:$T$11</c:f>
              <c:numCache/>
            </c:numRef>
          </c:xVal>
          <c:yVal>
            <c:numRef>
              <c:f>MEFL!$U$6:$U$11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MEFL!$C$6:$C$11</c:f>
              <c:numCache/>
            </c:numRef>
          </c:xVal>
          <c:yVal>
            <c:numRef>
              <c:f>MEFL!$F$6:$F$11</c:f>
              <c:numCache/>
            </c:numRef>
          </c:yVal>
          <c:smooth val="0"/>
        </c:ser>
        <c:axId val="47872915"/>
        <c:axId val="28203052"/>
      </c:scatterChart>
      <c:valAx>
        <c:axId val="4787291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03052"/>
        <c:crosses val="autoZero"/>
        <c:crossBetween val="midCat"/>
        <c:dispUnits/>
        <c:majorUnit val="64"/>
        <c:minorUnit val="32"/>
      </c:valAx>
      <c:valAx>
        <c:axId val="28203052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2915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(PerCPCy5.5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8"/>
          <c:w val="0.85375"/>
          <c:h val="0.76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'MEPerCPCy5.5'!$C$6:$C$11</c:f>
              <c:numCache/>
            </c:numRef>
          </c:xVal>
          <c:yVal>
            <c:numRef>
              <c:f>'MEPerCPCy5.5'!$D$6:$D$11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'MEPerCPCy5.5'!$C$6:$C$11</c:f>
              <c:numCache/>
            </c:numRef>
          </c:xVal>
          <c:yVal>
            <c:numRef>
              <c:f>'MEPerCPCy5.5'!$F$6:$F$11</c:f>
              <c:numCache/>
            </c:numRef>
          </c:yVal>
          <c:smooth val="0"/>
        </c:ser>
        <c:axId val="52500877"/>
        <c:axId val="2745846"/>
      </c:scatterChart>
      <c:valAx>
        <c:axId val="5250087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5846"/>
        <c:crosses val="autoZero"/>
        <c:crossBetween val="midCat"/>
        <c:dispUnits/>
        <c:majorUnit val="64"/>
        <c:minorUnit val="32"/>
      </c:valAx>
      <c:valAx>
        <c:axId val="2745846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00877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(PerCPCy5.5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45"/>
          <c:w val="0.854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'MEPerCPCy5.5'!$T$6:$T$11</c:f>
              <c:numCache/>
            </c:numRef>
          </c:xVal>
          <c:yVal>
            <c:numRef>
              <c:f>'MEPerCPCy5.5'!$U$6:$U$11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'MEPerCPCy5.5'!$C$6:$C$11</c:f>
              <c:numCache/>
            </c:numRef>
          </c:xVal>
          <c:yVal>
            <c:numRef>
              <c:f>'MEPerCPCy5.5'!$F$6:$F$11</c:f>
              <c:numCache/>
            </c:numRef>
          </c:yVal>
          <c:smooth val="0"/>
        </c:ser>
        <c:axId val="24712615"/>
        <c:axId val="21086944"/>
      </c:scatterChart>
      <c:valAx>
        <c:axId val="2471261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6944"/>
        <c:crosses val="autoZero"/>
        <c:crossBetween val="midCat"/>
        <c:dispUnits/>
        <c:majorUnit val="64"/>
        <c:minorUnit val="32"/>
      </c:valAx>
      <c:valAx>
        <c:axId val="21086944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12615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4575"/>
          <c:w val="0.852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'MEPE (561nm ex)'!$C$6:$C$11</c:f>
              <c:numCache/>
            </c:numRef>
          </c:xVal>
          <c:yVal>
            <c:numRef>
              <c:f>'MEPE (561nm ex)'!$D$6:$D$11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'MEPE (561nm ex)'!$C$6:$C$11</c:f>
              <c:numCache/>
            </c:numRef>
          </c:xVal>
          <c:yVal>
            <c:numRef>
              <c:f>'MEPE (561nm ex)'!$F$6:$F$11</c:f>
              <c:numCache/>
            </c:numRef>
          </c:yVal>
          <c:smooth val="0"/>
        </c:ser>
        <c:axId val="55564769"/>
        <c:axId val="30320874"/>
      </c:scatterChart>
      <c:valAx>
        <c:axId val="55564769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20874"/>
        <c:crosses val="autoZero"/>
        <c:crossBetween val="midCat"/>
        <c:dispUnits/>
        <c:majorUnit val="64"/>
        <c:minorUnit val="32"/>
      </c:valAx>
      <c:valAx>
        <c:axId val="30320874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64769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5"/>
          <c:w val="0.85375"/>
          <c:h val="0.77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xVal>
            <c:numRef>
              <c:f>'MEPE (561nm ex)'!$T$6:$T$11</c:f>
              <c:numCache/>
            </c:numRef>
          </c:xVal>
          <c:yVal>
            <c:numRef>
              <c:f>'MEPE (561nm ex)'!$U$6:$U$11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'MEPE (561nm ex)'!$C$6:$C$11</c:f>
              <c:numCache/>
            </c:numRef>
          </c:xVal>
          <c:yVal>
            <c:numRef>
              <c:f>'MEPE (561nm ex)'!$F$6:$F$11</c:f>
              <c:numCache/>
            </c:numRef>
          </c:yVal>
          <c:smooth val="0"/>
        </c:ser>
        <c:axId val="4452411"/>
        <c:axId val="40071700"/>
      </c:scatterChart>
      <c:valAx>
        <c:axId val="445241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1700"/>
        <c:crosses val="autoZero"/>
        <c:crossBetween val="midCat"/>
        <c:dispUnits/>
        <c:majorUnit val="64"/>
        <c:minorUnit val="32"/>
      </c:valAx>
      <c:valAx>
        <c:axId val="40071700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2411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14525"/>
          <c:w val="0.86675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'MEPTR (488nm ex)'!$C$7:$C$12</c:f>
              <c:numCache/>
            </c:numRef>
          </c:xVal>
          <c:yVal>
            <c:numRef>
              <c:f>'MEPTR (488nm ex)'!$D$7:$D$12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'MEPTR (488nm ex)'!$C$7:$C$12</c:f>
              <c:numCache/>
            </c:numRef>
          </c:xVal>
          <c:yVal>
            <c:numRef>
              <c:f>'MEPTR (488nm ex)'!$F$7:$F$12</c:f>
              <c:numCache/>
            </c:numRef>
          </c:yVal>
          <c:smooth val="0"/>
        </c:ser>
        <c:axId val="25100981"/>
        <c:axId val="24582238"/>
      </c:scatterChart>
      <c:valAx>
        <c:axId val="2510098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82238"/>
        <c:crosses val="autoZero"/>
        <c:crossBetween val="midCat"/>
        <c:dispUnits/>
        <c:majorUnit val="64"/>
        <c:minorUnit val="32"/>
      </c:valAx>
      <c:valAx>
        <c:axId val="24582238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00981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3F4F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(BV421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435"/>
          <c:w val="0.85275"/>
          <c:h val="0.76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MEBV421!$T$6:$T$11</c:f>
              <c:numCache/>
            </c:numRef>
          </c:xVal>
          <c:yVal>
            <c:numRef>
              <c:f>MEBV421!$U$6:$U$11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MEBV421!$C$6:$C$11</c:f>
              <c:numCache/>
            </c:numRef>
          </c:xVal>
          <c:yVal>
            <c:numRef>
              <c:f>MEBV421!$F$6:$F$11</c:f>
              <c:numCache/>
            </c:numRef>
          </c:yVal>
          <c:smooth val="0"/>
        </c:ser>
        <c:axId val="9611675"/>
        <c:axId val="19396212"/>
      </c:scatterChart>
      <c:valAx>
        <c:axId val="961167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96212"/>
        <c:crosses val="autoZero"/>
        <c:crossBetween val="midCat"/>
        <c:dispUnits/>
        <c:majorUnit val="64"/>
        <c:minorUnit val="32"/>
      </c:valAx>
      <c:valAx>
        <c:axId val="19396212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1675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"/>
          <c:y val="0.14425"/>
          <c:w val="0.8425"/>
          <c:h val="0.77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'MEPTR (488nm ex)'!$T$6:$T$12</c:f>
              <c:numCache/>
            </c:numRef>
          </c:xVal>
          <c:yVal>
            <c:numRef>
              <c:f>'MEPTR (488nm ex)'!$U$6:$U$12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'MEPTR (488nm ex)'!$C$7:$C$12</c:f>
              <c:numCache/>
            </c:numRef>
          </c:xVal>
          <c:yVal>
            <c:numRef>
              <c:f>'MEPTR (488nm ex)'!$F$7:$F$12</c:f>
              <c:numCache/>
            </c:numRef>
          </c:yVal>
          <c:smooth val="0"/>
        </c:ser>
        <c:axId val="19913551"/>
        <c:axId val="45004232"/>
      </c:scatterChart>
      <c:valAx>
        <c:axId val="1991355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04232"/>
        <c:crosses val="autoZero"/>
        <c:crossBetween val="midCat"/>
        <c:dispUnits/>
        <c:majorUnit val="64"/>
        <c:minorUnit val="32"/>
      </c:valAx>
      <c:valAx>
        <c:axId val="45004232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3551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3F4F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6"/>
          <c:w val="0.85525"/>
          <c:h val="0.7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'MEPTR (561nm ex)'!$C$7:$C$12</c:f>
              <c:numCache/>
            </c:numRef>
          </c:xVal>
          <c:yVal>
            <c:numRef>
              <c:f>'MEPTR (561nm ex)'!$D$7:$D$12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'MEPTR (561nm ex)'!$C$7:$C$12</c:f>
              <c:numCache/>
            </c:numRef>
          </c:xVal>
          <c:yVal>
            <c:numRef>
              <c:f>'MEPTR (561nm ex)'!$F$7:$F$12</c:f>
              <c:numCache/>
            </c:numRef>
          </c:yVal>
          <c:smooth val="0"/>
        </c:ser>
        <c:axId val="2384905"/>
        <c:axId val="21464146"/>
      </c:scatterChart>
      <c:valAx>
        <c:axId val="238490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64146"/>
        <c:crosses val="autoZero"/>
        <c:crossBetween val="midCat"/>
        <c:dispUnits/>
        <c:majorUnit val="64"/>
        <c:minorUnit val="32"/>
      </c:valAx>
      <c:valAx>
        <c:axId val="21464146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4905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3F4F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75"/>
          <c:w val="0.855"/>
          <c:h val="0.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'MEPTR (561nm ex)'!$T$6:$T$12</c:f>
              <c:numCache/>
            </c:numRef>
          </c:xVal>
          <c:yVal>
            <c:numRef>
              <c:f>'MEPTR (561nm ex)'!$U$6:$U$12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'MEPTR (561nm ex)'!$C$7:$C$12</c:f>
              <c:numCache/>
            </c:numRef>
          </c:xVal>
          <c:yVal>
            <c:numRef>
              <c:f>'MEPTR (561nm ex)'!$F$7:$F$12</c:f>
              <c:numCache/>
            </c:numRef>
          </c:yVal>
          <c:smooth val="0"/>
        </c:ser>
        <c:axId val="58959587"/>
        <c:axId val="60874236"/>
      </c:scatterChart>
      <c:valAx>
        <c:axId val="5895958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74236"/>
        <c:crosses val="autoZero"/>
        <c:crossBetween val="midCat"/>
        <c:dispUnits/>
        <c:majorUnit val="64"/>
        <c:minorUnit val="32"/>
      </c:valAx>
      <c:valAx>
        <c:axId val="60874236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59587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3F4F4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675"/>
          <c:w val="0.85275"/>
          <c:h val="0.7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'MEPCY5 (488nm ex)'!$C$6:$C$11</c:f>
              <c:numCache/>
            </c:numRef>
          </c:xVal>
          <c:yVal>
            <c:numRef>
              <c:f>'MEPCY5 (488nm ex)'!$D$6:$D$11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'MEPCY5 (488nm ex)'!$C$6:$C$11</c:f>
              <c:numCache/>
            </c:numRef>
          </c:xVal>
          <c:yVal>
            <c:numRef>
              <c:f>'MEPCY5 (488nm ex)'!$F$6:$F$11</c:f>
              <c:numCache/>
            </c:numRef>
          </c:yVal>
          <c:smooth val="0"/>
        </c:ser>
        <c:axId val="10997213"/>
        <c:axId val="31866054"/>
      </c:scatterChart>
      <c:valAx>
        <c:axId val="1099721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66054"/>
        <c:crosses val="autoZero"/>
        <c:crossBetween val="midCat"/>
        <c:dispUnits/>
        <c:majorUnit val="64"/>
        <c:minorUnit val="32"/>
      </c:valAx>
      <c:valAx>
        <c:axId val="31866054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97213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5"/>
          <c:w val="0.853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'MEPCY5 (488nm ex)'!$T$6:$T$11</c:f>
              <c:numCache/>
            </c:numRef>
          </c:xVal>
          <c:yVal>
            <c:numRef>
              <c:f>'MEPCY5 (488nm ex)'!$U$6:$U$11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'MEPCY5 (488nm ex)'!$C$6:$C$11</c:f>
              <c:numCache/>
            </c:numRef>
          </c:xVal>
          <c:yVal>
            <c:numRef>
              <c:f>'MEPCY5 (488nm ex)'!$F$6:$F$11</c:f>
              <c:numCache/>
            </c:numRef>
          </c:yVal>
          <c:smooth val="0"/>
        </c:ser>
        <c:axId val="18359031"/>
        <c:axId val="31013552"/>
      </c:scatterChart>
      <c:valAx>
        <c:axId val="1835903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13552"/>
        <c:crosses val="autoZero"/>
        <c:crossBetween val="midCat"/>
        <c:dispUnits/>
        <c:majorUnit val="64"/>
        <c:minorUnit val="32"/>
      </c:valAx>
      <c:valAx>
        <c:axId val="31013552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59031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4525"/>
          <c:w val="0.86725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'MEPCY5 (561nm ex)'!$C$6:$C$11</c:f>
              <c:numCache/>
            </c:numRef>
          </c:xVal>
          <c:yVal>
            <c:numRef>
              <c:f>'MEPCY5 (561nm ex)'!$D$6:$D$11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'MEPCY5 (561nm ex)'!$C$6:$C$11</c:f>
              <c:numCache/>
            </c:numRef>
          </c:xVal>
          <c:yVal>
            <c:numRef>
              <c:f>'MEPCY5 (561nm ex)'!$F$6:$F$11</c:f>
              <c:numCache/>
            </c:numRef>
          </c:yVal>
          <c:smooth val="0"/>
        </c:ser>
        <c:axId val="10686513"/>
        <c:axId val="29069754"/>
      </c:scatterChart>
      <c:valAx>
        <c:axId val="1068651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69754"/>
        <c:crosses val="autoZero"/>
        <c:crossBetween val="midCat"/>
        <c:dispUnits/>
        <c:majorUnit val="64"/>
        <c:minorUnit val="32"/>
      </c:valAx>
      <c:valAx>
        <c:axId val="29069754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6513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14525"/>
          <c:w val="0.855"/>
          <c:h val="0.7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'MEPCY5 (561nm ex)'!$T$6:$T$11</c:f>
              <c:numCache/>
            </c:numRef>
          </c:xVal>
          <c:yVal>
            <c:numRef>
              <c:f>'MEPCY5 (561nm ex)'!$U$6:$U$11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'MEPCY5 (561nm ex)'!$C$6:$C$11</c:f>
              <c:numCache/>
            </c:numRef>
          </c:xVal>
          <c:yVal>
            <c:numRef>
              <c:f>'MEPCY5 (561nm ex)'!$F$6:$F$11</c:f>
              <c:numCache/>
            </c:numRef>
          </c:yVal>
          <c:smooth val="0"/>
        </c:ser>
        <c:axId val="60301195"/>
        <c:axId val="5839844"/>
      </c:scatterChart>
      <c:valAx>
        <c:axId val="6030119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9844"/>
        <c:crosses val="autoZero"/>
        <c:crossBetween val="midCat"/>
        <c:dispUnits/>
        <c:majorUnit val="64"/>
        <c:minorUnit val="32"/>
      </c:valAx>
      <c:valAx>
        <c:axId val="5839844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01195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(PE-Cy5.5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8"/>
          <c:w val="0.85275"/>
          <c:h val="0.76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'MEPCy5.5'!$C$6:$C$11</c:f>
              <c:numCache/>
            </c:numRef>
          </c:xVal>
          <c:yVal>
            <c:numRef>
              <c:f>'MEPCy5.5'!$D$6:$D$11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'MEPCy5.5'!$C$6:$C$11</c:f>
              <c:numCache/>
            </c:numRef>
          </c:xVal>
          <c:yVal>
            <c:numRef>
              <c:f>'MEPCy5.5'!$F$6:$F$11</c:f>
              <c:numCache/>
            </c:numRef>
          </c:yVal>
          <c:smooth val="0"/>
        </c:ser>
        <c:axId val="52558597"/>
        <c:axId val="3265326"/>
      </c:scatterChart>
      <c:valAx>
        <c:axId val="5255859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5326"/>
        <c:crosses val="autoZero"/>
        <c:crossBetween val="midCat"/>
        <c:dispUnits/>
        <c:majorUnit val="64"/>
        <c:minorUnit val="32"/>
      </c:valAx>
      <c:valAx>
        <c:axId val="3265326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8597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(PE-Cy5.5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5"/>
          <c:w val="0.853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'MEPCy5.5'!$T$6:$T$11</c:f>
              <c:numCache/>
            </c:numRef>
          </c:xVal>
          <c:yVal>
            <c:numRef>
              <c:f>'MEPCy5.5'!$U$6:$U$11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'MEPCy5.5'!$C$6:$C$11</c:f>
              <c:numCache/>
            </c:numRef>
          </c:xVal>
          <c:yVal>
            <c:numRef>
              <c:f>'MEPCy5.5'!$F$6:$F$11</c:f>
              <c:numCache/>
            </c:numRef>
          </c:yVal>
          <c:smooth val="0"/>
        </c:ser>
        <c:axId val="29387935"/>
        <c:axId val="63164824"/>
      </c:scatterChart>
      <c:valAx>
        <c:axId val="2938793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64824"/>
        <c:crosses val="autoZero"/>
        <c:crossBetween val="midCat"/>
        <c:dispUnits/>
        <c:majorUnit val="64"/>
        <c:minorUnit val="32"/>
      </c:valAx>
      <c:valAx>
        <c:axId val="63164824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7935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(PECY7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725"/>
          <c:w val="0.85275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MEPCY7!$C$6:$C$11</c:f>
              <c:numCache/>
            </c:numRef>
          </c:xVal>
          <c:yVal>
            <c:numRef>
              <c:f>MEPCY7!$D$6:$D$11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MEPCY7!$C$6:$C$11</c:f>
              <c:numCache/>
            </c:numRef>
          </c:xVal>
          <c:yVal>
            <c:numRef>
              <c:f>MEPCY7!$F$6:$F$11</c:f>
              <c:numCache/>
            </c:numRef>
          </c:yVal>
          <c:smooth val="0"/>
        </c:ser>
        <c:axId val="31612505"/>
        <c:axId val="16077090"/>
      </c:scatterChart>
      <c:valAx>
        <c:axId val="3161250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77090"/>
        <c:crosses val="autoZero"/>
        <c:crossBetween val="midCat"/>
        <c:dispUnits/>
        <c:majorUnit val="64"/>
        <c:minorUnit val="32"/>
      </c:valAx>
      <c:valAx>
        <c:axId val="16077090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12505"/>
        <c:crossesAt val="0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(BV510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455"/>
          <c:w val="0.852"/>
          <c:h val="0.77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MEBV510!$C$6:$C$11</c:f>
              <c:numCache/>
            </c:numRef>
          </c:xVal>
          <c:yVal>
            <c:numRef>
              <c:f>MEBV510!$D$6:$D$11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MEBV510!$C$6:$C$11</c:f>
              <c:numCache/>
            </c:numRef>
          </c:xVal>
          <c:yVal>
            <c:numRef>
              <c:f>MEBV510!$F$6:$F$11</c:f>
              <c:numCache/>
            </c:numRef>
          </c:yVal>
          <c:smooth val="0"/>
        </c:ser>
        <c:axId val="40348181"/>
        <c:axId val="27589310"/>
      </c:scatterChart>
      <c:valAx>
        <c:axId val="4034818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89310"/>
        <c:crosses val="autoZero"/>
        <c:crossBetween val="midCat"/>
        <c:dispUnits/>
        <c:majorUnit val="64"/>
        <c:minorUnit val="32"/>
      </c:valAx>
      <c:valAx>
        <c:axId val="27589310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48181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(PECY7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5"/>
          <c:w val="0.853"/>
          <c:h val="0.7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MEPCY7!$T$6:$T$11</c:f>
              <c:numCache/>
            </c:numRef>
          </c:xVal>
          <c:yVal>
            <c:numRef>
              <c:f>MEPCY7!$U$6:$U$11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MEPCY7!$C$6:$C$11</c:f>
              <c:numCache/>
            </c:numRef>
          </c:xVal>
          <c:yVal>
            <c:numRef>
              <c:f>MEPCY7!$F$6:$F$11</c:f>
              <c:numCache/>
            </c:numRef>
          </c:yVal>
          <c:smooth val="0"/>
        </c:ser>
        <c:axId val="10476083"/>
        <c:axId val="27175884"/>
      </c:scatterChart>
      <c:valAx>
        <c:axId val="1047608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75884"/>
        <c:crosses val="autoZero"/>
        <c:crossBetween val="midCat"/>
        <c:dispUnits/>
        <c:majorUnit val="64"/>
        <c:minorUnit val="32"/>
      </c:valAx>
      <c:valAx>
        <c:axId val="27175884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76083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725"/>
          <c:w val="0.85275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MEAP!$C$6:$C$11</c:f>
              <c:numCache/>
            </c:numRef>
          </c:xVal>
          <c:yVal>
            <c:numRef>
              <c:f>MEAP!$D$6:$D$11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MEAP!$C$6:$C$11</c:f>
              <c:numCache/>
            </c:numRef>
          </c:xVal>
          <c:yVal>
            <c:numRef>
              <c:f>MEAP!$F$6:$F$11</c:f>
              <c:numCache/>
            </c:numRef>
          </c:yVal>
          <c:smooth val="0"/>
        </c:ser>
        <c:axId val="43256365"/>
        <c:axId val="53762966"/>
      </c:scatterChart>
      <c:valAx>
        <c:axId val="4325636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62966"/>
        <c:crosses val="autoZero"/>
        <c:crossBetween val="midCat"/>
        <c:dispUnits/>
        <c:majorUnit val="64"/>
        <c:minorUnit val="32"/>
      </c:valAx>
      <c:valAx>
        <c:axId val="53762966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56365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5"/>
          <c:w val="0.85275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MEAP!$T$6:$T$11</c:f>
              <c:numCache/>
            </c:numRef>
          </c:xVal>
          <c:yVal>
            <c:numRef>
              <c:f>MEAP!$U$6:$U$11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MEAP!$C$6:$C$11</c:f>
              <c:numCache/>
            </c:numRef>
          </c:xVal>
          <c:yVal>
            <c:numRef>
              <c:f>MEAP!$F$6:$F$11</c:f>
              <c:numCache/>
            </c:numRef>
          </c:yVal>
          <c:smooth val="0"/>
        </c:ser>
        <c:axId val="14104647"/>
        <c:axId val="59832960"/>
      </c:scatterChart>
      <c:valAx>
        <c:axId val="1410464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32960"/>
        <c:crosses val="autoZero"/>
        <c:crossBetween val="midCat"/>
        <c:dispUnits/>
        <c:majorUnit val="64"/>
        <c:minorUnit val="32"/>
      </c:valAx>
      <c:valAx>
        <c:axId val="59832960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04647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(Alexa 700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725"/>
          <c:w val="0.85275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'MEAlexa 700'!$C$6:$C$11</c:f>
              <c:numCache/>
            </c:numRef>
          </c:xVal>
          <c:yVal>
            <c:numRef>
              <c:f>'MEAlexa 700'!$D$6:$D$11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'MEAlexa 700'!$C$6:$C$11</c:f>
              <c:numCache/>
            </c:numRef>
          </c:xVal>
          <c:yVal>
            <c:numRef>
              <c:f>'MEAlexa 700'!$F$6:$F$11</c:f>
              <c:numCache/>
            </c:numRef>
          </c:yVal>
          <c:smooth val="0"/>
        </c:ser>
        <c:axId val="1625729"/>
        <c:axId val="14631562"/>
      </c:scatterChart>
      <c:valAx>
        <c:axId val="1625729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31562"/>
        <c:crosses val="autoZero"/>
        <c:crossBetween val="midCat"/>
        <c:dispUnits/>
        <c:majorUnit val="64"/>
        <c:minorUnit val="32"/>
      </c:valAx>
      <c:valAx>
        <c:axId val="14631562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5729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(Alexa 700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5"/>
          <c:w val="0.853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'MEAlexa 700'!$T$6:$T$11</c:f>
              <c:numCache/>
            </c:numRef>
          </c:xVal>
          <c:yVal>
            <c:numRef>
              <c:f>'MEAlexa 700'!$U$6:$U$11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'MEAlexa 700'!$C$6:$C$11</c:f>
              <c:numCache/>
            </c:numRef>
          </c:xVal>
          <c:yVal>
            <c:numRef>
              <c:f>'MEAlexa 700'!$F$6:$F$11</c:f>
              <c:numCache/>
            </c:numRef>
          </c:yVal>
          <c:smooth val="0"/>
        </c:ser>
        <c:axId val="64575195"/>
        <c:axId val="44305844"/>
      </c:scatterChart>
      <c:valAx>
        <c:axId val="6457519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05844"/>
        <c:crosses val="autoZero"/>
        <c:crossBetween val="midCat"/>
        <c:dispUnits/>
        <c:majorUnit val="64"/>
        <c:minorUnit val="32"/>
      </c:valAx>
      <c:valAx>
        <c:axId val="44305844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75195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(APC-CY7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44"/>
          <c:w val="0.8535"/>
          <c:h val="0.76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MEAPCY7!$C$6:$C$11</c:f>
              <c:numCache/>
            </c:numRef>
          </c:xVal>
          <c:yVal>
            <c:numRef>
              <c:f>MEAPCY7!$D$6:$D$11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MEAPCY7!$C$6:$C$11</c:f>
              <c:numCache/>
            </c:numRef>
          </c:xVal>
          <c:yVal>
            <c:numRef>
              <c:f>MEAPCY7!$F$6:$F$11</c:f>
              <c:numCache/>
            </c:numRef>
          </c:yVal>
          <c:smooth val="0"/>
        </c:ser>
        <c:axId val="63208277"/>
        <c:axId val="32003582"/>
      </c:scatterChart>
      <c:valAx>
        <c:axId val="6320827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3582"/>
        <c:crosses val="autoZero"/>
        <c:crossBetween val="midCat"/>
        <c:dispUnits/>
        <c:majorUnit val="64"/>
        <c:minorUnit val="32"/>
      </c:valAx>
      <c:valAx>
        <c:axId val="32003582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8277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(APC-Cy7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5"/>
          <c:w val="0.85325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MEAPCY7!$T$6:$T$11</c:f>
              <c:numCache/>
            </c:numRef>
          </c:xVal>
          <c:yVal>
            <c:numRef>
              <c:f>MEAPCY7!$U$6:$U$11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MEAPCY7!$C$6:$C$11</c:f>
              <c:numCache/>
            </c:numRef>
          </c:xVal>
          <c:yVal>
            <c:numRef>
              <c:f>MEAPCY7!$F$6:$F$11</c:f>
              <c:numCache/>
            </c:numRef>
          </c:yVal>
          <c:smooth val="0"/>
        </c:ser>
        <c:axId val="19596783"/>
        <c:axId val="42153320"/>
      </c:scatterChart>
      <c:valAx>
        <c:axId val="1959678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53320"/>
        <c:crosses val="autoZero"/>
        <c:crossBetween val="midCat"/>
        <c:dispUnits/>
        <c:majorUnit val="64"/>
        <c:minorUnit val="32"/>
      </c:valAx>
      <c:valAx>
        <c:axId val="42153320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96783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(BUV395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1445"/>
          <c:w val="0.841"/>
          <c:h val="0.7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MEBUV395!$C$6:$C$11</c:f>
              <c:numCache/>
            </c:numRef>
          </c:xVal>
          <c:yVal>
            <c:numRef>
              <c:f>MEBUV395!$D$6:$D$11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MEBUV395!$C$6:$C$11</c:f>
              <c:numCache/>
            </c:numRef>
          </c:xVal>
          <c:yVal>
            <c:numRef>
              <c:f>MEBUV395!$F$6:$F$11</c:f>
              <c:numCache/>
            </c:numRef>
          </c:yVal>
          <c:smooth val="0"/>
        </c:ser>
        <c:axId val="43835561"/>
        <c:axId val="58975730"/>
      </c:scatterChart>
      <c:valAx>
        <c:axId val="4383556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75730"/>
        <c:crosses val="autoZero"/>
        <c:crossBetween val="midCat"/>
        <c:dispUnits/>
        <c:majorUnit val="64"/>
        <c:minorUnit val="32"/>
      </c:valAx>
      <c:valAx>
        <c:axId val="58975730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35561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(BUV395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1435"/>
          <c:w val="0.85325"/>
          <c:h val="0.77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MEBUV395!$T$6:$T$11</c:f>
              <c:numCache/>
            </c:numRef>
          </c:xVal>
          <c:yVal>
            <c:numRef>
              <c:f>MEBUV395!$U$6:$U$11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MEBUV395!$C$6:$C$11</c:f>
              <c:numCache/>
            </c:numRef>
          </c:xVal>
          <c:yVal>
            <c:numRef>
              <c:f>MEBUV395!$F$6:$F$11</c:f>
              <c:numCache/>
            </c:numRef>
          </c:yVal>
          <c:smooth val="0"/>
        </c:ser>
        <c:axId val="61019523"/>
        <c:axId val="12304796"/>
      </c:scatterChart>
      <c:valAx>
        <c:axId val="6101952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04796"/>
        <c:crosses val="autoZero"/>
        <c:crossBetween val="midCat"/>
        <c:dispUnits/>
        <c:majorUnit val="64"/>
        <c:minorUnit val="32"/>
      </c:valAx>
      <c:valAx>
        <c:axId val="12304796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19523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(BUV 737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1445"/>
          <c:w val="0.841"/>
          <c:h val="0.7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MEBUV737!$C$6:$C$11</c:f>
              <c:numCache/>
            </c:numRef>
          </c:xVal>
          <c:yVal>
            <c:numRef>
              <c:f>MEBUV737!$D$6:$D$11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MEBUV737!$C$6:$C$11</c:f>
              <c:numCache/>
            </c:numRef>
          </c:xVal>
          <c:yVal>
            <c:numRef>
              <c:f>MEBUV737!$F$6:$F$11</c:f>
              <c:numCache/>
            </c:numRef>
          </c:yVal>
          <c:smooth val="0"/>
        </c:ser>
        <c:axId val="43634301"/>
        <c:axId val="57164390"/>
      </c:scatterChart>
      <c:valAx>
        <c:axId val="4363430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64390"/>
        <c:crosses val="autoZero"/>
        <c:crossBetween val="midCat"/>
        <c:dispUnits/>
        <c:majorUnit val="64"/>
        <c:minorUnit val="32"/>
      </c:valAx>
      <c:valAx>
        <c:axId val="57164390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4301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(BV510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45"/>
          <c:w val="0.85375"/>
          <c:h val="0.77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MEBV510!$T$6:$T$11</c:f>
              <c:numCache/>
            </c:numRef>
          </c:xVal>
          <c:yVal>
            <c:numRef>
              <c:f>MEBV510!$U$6:$U$11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MEBV510!$C$6:$C$11</c:f>
              <c:numCache/>
            </c:numRef>
          </c:xVal>
          <c:yVal>
            <c:numRef>
              <c:f>MEBV510!$F$6:$F$11</c:f>
              <c:numCache/>
            </c:numRef>
          </c:yVal>
          <c:smooth val="0"/>
        </c:ser>
        <c:axId val="46977199"/>
        <c:axId val="20141608"/>
      </c:scatterChart>
      <c:valAx>
        <c:axId val="46977199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41608"/>
        <c:crosses val="autoZero"/>
        <c:crossBetween val="midCat"/>
        <c:dispUnits/>
        <c:majorUnit val="64"/>
        <c:minorUnit val="32"/>
      </c:valAx>
      <c:valAx>
        <c:axId val="20141608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7199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(BUV737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1435"/>
          <c:w val="0.85325"/>
          <c:h val="0.77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MEBUV737!$T$6:$T$11</c:f>
              <c:numCache/>
            </c:numRef>
          </c:xVal>
          <c:yVal>
            <c:numRef>
              <c:f>MEBUV737!$U$6:$U$11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MEBUV737!$C$6:$C$11</c:f>
              <c:numCache/>
            </c:numRef>
          </c:xVal>
          <c:yVal>
            <c:numRef>
              <c:f>MEBUV737!$F$6:$F$11</c:f>
              <c:numCache/>
            </c:numRef>
          </c:yVal>
          <c:smooth val="0"/>
        </c:ser>
        <c:axId val="44717463"/>
        <c:axId val="66912848"/>
      </c:scatterChart>
      <c:valAx>
        <c:axId val="4471746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12848"/>
        <c:crosses val="autoZero"/>
        <c:crossBetween val="midCat"/>
        <c:dispUnits/>
        <c:majorUnit val="64"/>
        <c:minorUnit val="32"/>
      </c:valAx>
      <c:valAx>
        <c:axId val="66912848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17463"/>
        <c:crosses val="autoZero"/>
        <c:crossBetween val="midCat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(BV605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47"/>
          <c:w val="0.84925"/>
          <c:h val="0.76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MEBV605!$C$6:$C$11</c:f>
              <c:numCache/>
            </c:numRef>
          </c:xVal>
          <c:yVal>
            <c:numRef>
              <c:f>MEBV605!$D$6:$D$11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MEBV605!$C$6:$C$11</c:f>
              <c:numCache/>
            </c:numRef>
          </c:xVal>
          <c:yVal>
            <c:numRef>
              <c:f>MEBV605!$F$6:$F$11</c:f>
              <c:numCache/>
            </c:numRef>
          </c:yVal>
          <c:smooth val="0"/>
        </c:ser>
        <c:axId val="47056745"/>
        <c:axId val="20857522"/>
      </c:scatterChart>
      <c:valAx>
        <c:axId val="4705674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57522"/>
        <c:crosses val="autoZero"/>
        <c:crossBetween val="midCat"/>
        <c:dispUnits/>
        <c:majorUnit val="64"/>
        <c:minorUnit val="32"/>
      </c:valAx>
      <c:valAx>
        <c:axId val="20857522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56745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(BV605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14425"/>
          <c:w val="0.85275"/>
          <c:h val="0.77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MEBV605!$T$6:$T$11</c:f>
              <c:numCache/>
            </c:numRef>
          </c:xVal>
          <c:yVal>
            <c:numRef>
              <c:f>MEBV605!$U$6:$U$11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MEBV605!$C$6:$C$11</c:f>
              <c:numCache/>
            </c:numRef>
          </c:xVal>
          <c:yVal>
            <c:numRef>
              <c:f>MEBV605!$F$6:$F$11</c:f>
              <c:numCache/>
            </c:numRef>
          </c:yVal>
          <c:smooth val="0"/>
        </c:ser>
        <c:axId val="53499971"/>
        <c:axId val="11737692"/>
      </c:scatterChart>
      <c:valAx>
        <c:axId val="5349997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37692"/>
        <c:crosses val="autoZero"/>
        <c:crossBetween val="midCat"/>
        <c:dispUnits/>
        <c:majorUnit val="64"/>
        <c:minorUnit val="32"/>
      </c:valAx>
      <c:valAx>
        <c:axId val="11737692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9971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(BV650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455"/>
          <c:w val="0.84925"/>
          <c:h val="0.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MEBV650!$C$6:$C$11</c:f>
              <c:numCache/>
            </c:numRef>
          </c:xVal>
          <c:yVal>
            <c:numRef>
              <c:f>MEBV650!$D$6:$D$11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MEBV650!$C$6:$C$11</c:f>
              <c:numCache/>
            </c:numRef>
          </c:xVal>
          <c:yVal>
            <c:numRef>
              <c:f>MEBV650!$F$6:$F$11</c:f>
              <c:numCache/>
            </c:numRef>
          </c:yVal>
          <c:smooth val="0"/>
        </c:ser>
        <c:axId val="38530365"/>
        <c:axId val="11228966"/>
      </c:scatterChart>
      <c:valAx>
        <c:axId val="3853036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28966"/>
        <c:crosses val="autoZero"/>
        <c:crossBetween val="midCat"/>
        <c:dispUnits/>
        <c:majorUnit val="64"/>
        <c:minorUnit val="32"/>
      </c:valAx>
      <c:valAx>
        <c:axId val="11228966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30365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(BV650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1445"/>
          <c:w val="0.85275"/>
          <c:h val="0.77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MEBV650!$T$6:$T$11</c:f>
              <c:numCache/>
            </c:numRef>
          </c:xVal>
          <c:yVal>
            <c:numRef>
              <c:f>MEBV650!$U$6:$U$11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MEBV650!$C$6:$C$11</c:f>
              <c:numCache/>
            </c:numRef>
          </c:xVal>
          <c:yVal>
            <c:numRef>
              <c:f>MEBV650!$F$6:$F$11</c:f>
              <c:numCache/>
            </c:numRef>
          </c:yVal>
          <c:smooth val="0"/>
        </c:ser>
        <c:axId val="33951831"/>
        <c:axId val="37131024"/>
      </c:scatterChart>
      <c:valAx>
        <c:axId val="3395183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31024"/>
        <c:crosses val="autoZero"/>
        <c:crossBetween val="midCat"/>
        <c:dispUnits/>
        <c:majorUnit val="64"/>
        <c:minorUnit val="32"/>
      </c:valAx>
      <c:valAx>
        <c:axId val="37131024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51831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(BV711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455"/>
          <c:w val="0.84925"/>
          <c:h val="0.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MEBV711!$C$6:$C$11</c:f>
              <c:numCache/>
            </c:numRef>
          </c:xVal>
          <c:yVal>
            <c:numRef>
              <c:f>MEBV711!$D$6:$D$11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MEBV711!$C$6:$C$11</c:f>
              <c:numCache/>
            </c:numRef>
          </c:xVal>
          <c:yVal>
            <c:numRef>
              <c:f>MEBV711!$F$6:$F$11</c:f>
              <c:numCache/>
            </c:numRef>
          </c:yVal>
          <c:smooth val="0"/>
        </c:ser>
        <c:axId val="65743761"/>
        <c:axId val="54822938"/>
      </c:scatterChart>
      <c:valAx>
        <c:axId val="6574376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22938"/>
        <c:crosses val="autoZero"/>
        <c:crossBetween val="midCat"/>
        <c:dispUnits/>
        <c:majorUnit val="64"/>
        <c:minorUnit val="32"/>
      </c:valAx>
      <c:valAx>
        <c:axId val="54822938"/>
        <c:scaling>
          <c:logBase val="10"/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43761"/>
        <c:crosses val="autoZero"/>
        <c:crossBetween val="midCat"/>
        <c:dispUnits/>
        <c:majorUnit val="100"/>
        <c:minorUnit val="10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0.16825</cdr:y>
    </cdr:from>
    <cdr:to>
      <cdr:x>0.09575</cdr:x>
      <cdr:y>0.81725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800100"/>
          <a:ext cx="400050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MEBV421 (Relative Values)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0.15575</cdr:y>
    </cdr:from>
    <cdr:to>
      <cdr:x>0.087</cdr:x>
      <cdr:y>0.81825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742950"/>
          <a:ext cx="400050" cy="3171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MEBV650 (Relative Values)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0.1685</cdr:y>
    </cdr:from>
    <cdr:to>
      <cdr:x>0.08975</cdr:x>
      <cdr:y>0.8245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809625"/>
          <a:ext cx="342900" cy="3152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MEBV650 (Relative Values)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3086100"/>
        <a:ext cx="5381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16</xdr:row>
      <xdr:rowOff>142875</xdr:rowOff>
    </xdr:from>
    <xdr:to>
      <xdr:col>25</xdr:col>
      <xdr:colOff>0</xdr:colOff>
      <xdr:row>44</xdr:row>
      <xdr:rowOff>152400</xdr:rowOff>
    </xdr:to>
    <xdr:graphicFrame>
      <xdr:nvGraphicFramePr>
        <xdr:cNvPr id="2" name="Chart 5"/>
        <xdr:cNvGraphicFramePr/>
      </xdr:nvGraphicFramePr>
      <xdr:xfrm>
        <a:off x="10467975" y="3228975"/>
        <a:ext cx="549592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0.15575</cdr:y>
    </cdr:from>
    <cdr:to>
      <cdr:x>0.087</cdr:x>
      <cdr:y>0.81825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742950"/>
          <a:ext cx="400050" cy="3171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MEBV711 (Relative Values)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0.1685</cdr:y>
    </cdr:from>
    <cdr:to>
      <cdr:x>0.08975</cdr:x>
      <cdr:y>0.8245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809625"/>
          <a:ext cx="342900" cy="3152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MEBV711 (Relative Values)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3086100"/>
        <a:ext cx="5381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16</xdr:row>
      <xdr:rowOff>142875</xdr:rowOff>
    </xdr:from>
    <xdr:to>
      <xdr:col>25</xdr:col>
      <xdr:colOff>0</xdr:colOff>
      <xdr:row>44</xdr:row>
      <xdr:rowOff>152400</xdr:rowOff>
    </xdr:to>
    <xdr:graphicFrame>
      <xdr:nvGraphicFramePr>
        <xdr:cNvPr id="2" name="Chart 5"/>
        <xdr:cNvGraphicFramePr/>
      </xdr:nvGraphicFramePr>
      <xdr:xfrm>
        <a:off x="10467975" y="3228975"/>
        <a:ext cx="549592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0.15575</cdr:y>
    </cdr:from>
    <cdr:to>
      <cdr:x>0.087</cdr:x>
      <cdr:y>0.81825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742950"/>
          <a:ext cx="400050" cy="3171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MEBV786 (Relative Values)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0.1685</cdr:y>
    </cdr:from>
    <cdr:to>
      <cdr:x>0.08975</cdr:x>
      <cdr:y>0.8245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809625"/>
          <a:ext cx="342900" cy="3152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MEBV786 (Relative Values)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3086100"/>
        <a:ext cx="5381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16</xdr:row>
      <xdr:rowOff>142875</xdr:rowOff>
    </xdr:from>
    <xdr:to>
      <xdr:col>25</xdr:col>
      <xdr:colOff>0</xdr:colOff>
      <xdr:row>44</xdr:row>
      <xdr:rowOff>152400</xdr:rowOff>
    </xdr:to>
    <xdr:graphicFrame>
      <xdr:nvGraphicFramePr>
        <xdr:cNvPr id="2" name="Chart 5"/>
        <xdr:cNvGraphicFramePr/>
      </xdr:nvGraphicFramePr>
      <xdr:xfrm>
        <a:off x="10467975" y="3228975"/>
        <a:ext cx="549592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0.1645</cdr:y>
    </cdr:from>
    <cdr:to>
      <cdr:x>0.12275</cdr:x>
      <cdr:y>0.81275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57175" y="781050"/>
          <a:ext cx="438150" cy="3086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MEFL (Relative Values)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0.1715</cdr:y>
    </cdr:from>
    <cdr:to>
      <cdr:x>0.09075</cdr:x>
      <cdr:y>0.81975</cdr:y>
    </cdr:to>
    <cdr:sp>
      <cdr:nvSpPr>
        <cdr:cNvPr id="1" name="Text Box 2"/>
        <cdr:cNvSpPr txBox="1">
          <a:spLocks noChangeArrowheads="1"/>
        </cdr:cNvSpPr>
      </cdr:nvSpPr>
      <cdr:spPr>
        <a:xfrm>
          <a:off x="171450" y="819150"/>
          <a:ext cx="314325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MEBV421 (Relative Values)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0.03225</cdr:x>
      <cdr:y>0.17175</cdr:y>
    </cdr:from>
    <cdr:to>
      <cdr:x>0.0895</cdr:x>
      <cdr:y>0.81975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819150"/>
          <a:ext cx="314325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MEFL (Relative Values)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7</xdr:col>
      <xdr:colOff>838200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0" y="3095625"/>
        <a:ext cx="57150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0.16575</cdr:y>
    </cdr:from>
    <cdr:to>
      <cdr:x>0.07575</cdr:x>
      <cdr:y>0.81975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781050"/>
          <a:ext cx="409575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MEPerCPCy5.5 (Relative Values)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0.16775</cdr:y>
    </cdr:from>
    <cdr:to>
      <cdr:x>0.08425</cdr:x>
      <cdr:y>0.80725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809625"/>
          <a:ext cx="304800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MEPerCPCy5.5 (Relative Values)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7</xdr:col>
      <xdr:colOff>876300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0" y="3086100"/>
        <a:ext cx="56483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4"/>
        <xdr:cNvGraphicFramePr/>
      </xdr:nvGraphicFramePr>
      <xdr:xfrm>
        <a:off x="11134725" y="3248025"/>
        <a:ext cx="568642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0.1715</cdr:y>
    </cdr:from>
    <cdr:to>
      <cdr:x>0.10275</cdr:x>
      <cdr:y>0.82025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819150"/>
          <a:ext cx="457200" cy="3105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MEPE (Relative Values)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</cdr:x>
      <cdr:y>0.179</cdr:y>
    </cdr:from>
    <cdr:to>
      <cdr:x>0.09675</cdr:x>
      <cdr:y>0.8225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857250"/>
          <a:ext cx="342900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MEPE (Relative Values)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3086100"/>
        <a:ext cx="5381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16</xdr:row>
      <xdr:rowOff>142875</xdr:rowOff>
    </xdr:from>
    <xdr:to>
      <xdr:col>25</xdr:col>
      <xdr:colOff>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467975" y="3228975"/>
        <a:ext cx="549592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0.0125</cdr:x>
      <cdr:y>0.16425</cdr:y>
    </cdr:from>
    <cdr:to>
      <cdr:x>0.088</cdr:x>
      <cdr:y>0.80775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781050"/>
          <a:ext cx="419100" cy="3067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MEPTR (Relative Values)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0.1685</cdr:y>
    </cdr:from>
    <cdr:to>
      <cdr:x>0.074</cdr:x>
      <cdr:y>0.813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809625"/>
          <a:ext cx="295275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MEPTR (Relative Values)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8</xdr:col>
      <xdr:colOff>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3095625"/>
        <a:ext cx="58007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5"/>
        <xdr:cNvGraphicFramePr/>
      </xdr:nvGraphicFramePr>
      <xdr:xfrm>
        <a:off x="108585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7</xdr:col>
      <xdr:colOff>904875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0" y="3305175"/>
        <a:ext cx="5553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904875</xdr:colOff>
      <xdr:row>45</xdr:row>
      <xdr:rowOff>9525</xdr:rowOff>
    </xdr:to>
    <xdr:graphicFrame>
      <xdr:nvGraphicFramePr>
        <xdr:cNvPr id="2" name="Chart 7"/>
        <xdr:cNvGraphicFramePr/>
      </xdr:nvGraphicFramePr>
      <xdr:xfrm>
        <a:off x="10639425" y="3305175"/>
        <a:ext cx="55435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0.16625</cdr:y>
    </cdr:from>
    <cdr:to>
      <cdr:x>0.09325</cdr:x>
      <cdr:y>0.80775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790575"/>
          <a:ext cx="447675" cy="3057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MEPTR (Relative Values)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0.1685</cdr:y>
    </cdr:from>
    <cdr:to>
      <cdr:x>0.06775</cdr:x>
      <cdr:y>0.813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809625"/>
          <a:ext cx="276225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MEPTR (Relative Values)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7</xdr:col>
      <xdr:colOff>904875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0" y="3305175"/>
        <a:ext cx="5553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904875</xdr:colOff>
      <xdr:row>45</xdr:row>
      <xdr:rowOff>9525</xdr:rowOff>
    </xdr:to>
    <xdr:graphicFrame>
      <xdr:nvGraphicFramePr>
        <xdr:cNvPr id="2" name="Chart 7"/>
        <xdr:cNvGraphicFramePr/>
      </xdr:nvGraphicFramePr>
      <xdr:xfrm>
        <a:off x="10639425" y="3305175"/>
        <a:ext cx="55435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0.162</cdr:y>
    </cdr:from>
    <cdr:to>
      <cdr:x>0.096</cdr:x>
      <cdr:y>0.809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771525"/>
          <a:ext cx="466725" cy="3086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MEPCY (Relative Values)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0.16775</cdr:y>
    </cdr:from>
    <cdr:to>
      <cdr:x>0.068</cdr:x>
      <cdr:y>0.80725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809625"/>
          <a:ext cx="304800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MEPCY (Relative Values)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7</xdr:col>
      <xdr:colOff>876300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0" y="3086100"/>
        <a:ext cx="54959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9"/>
        <xdr:cNvGraphicFramePr/>
      </xdr:nvGraphicFramePr>
      <xdr:xfrm>
        <a:off x="1056322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0.16</cdr:y>
    </cdr:from>
    <cdr:to>
      <cdr:x>0.09025</cdr:x>
      <cdr:y>0.809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762000"/>
          <a:ext cx="438150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MEPCY (Relative Values)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0.16775</cdr:y>
    </cdr:from>
    <cdr:to>
      <cdr:x>0.068</cdr:x>
      <cdr:y>0.80725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809625"/>
          <a:ext cx="304800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MEPCY (Relative Values)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7</xdr:col>
      <xdr:colOff>876300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0" y="3086100"/>
        <a:ext cx="54959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9"/>
        <xdr:cNvGraphicFramePr/>
      </xdr:nvGraphicFramePr>
      <xdr:xfrm>
        <a:off x="1056322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0.15575</cdr:y>
    </cdr:from>
    <cdr:to>
      <cdr:x>0.086</cdr:x>
      <cdr:y>0.81625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742950"/>
          <a:ext cx="400050" cy="3162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MEBV510 (Relative Values)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0.1635</cdr:y>
    </cdr:from>
    <cdr:to>
      <cdr:x>0.0835</cdr:x>
      <cdr:y>0.81975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771525"/>
          <a:ext cx="447675" cy="3105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MEPCY5.5 (Relative Values)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0.03075</cdr:x>
      <cdr:y>0.16775</cdr:y>
    </cdr:from>
    <cdr:to>
      <cdr:x>0.0855</cdr:x>
      <cdr:y>0.80725</cdr:y>
    </cdr:to>
    <cdr:sp>
      <cdr:nvSpPr>
        <cdr:cNvPr id="1" name="Text Box 2"/>
        <cdr:cNvSpPr txBox="1">
          <a:spLocks noChangeArrowheads="1"/>
        </cdr:cNvSpPr>
      </cdr:nvSpPr>
      <cdr:spPr>
        <a:xfrm>
          <a:off x="161925" y="809625"/>
          <a:ext cx="304800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MEPCY5.5 (Relative Values)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7</xdr:col>
      <xdr:colOff>876300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0" y="3086100"/>
        <a:ext cx="54959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4"/>
        <xdr:cNvGraphicFramePr/>
      </xdr:nvGraphicFramePr>
      <xdr:xfrm>
        <a:off x="1056322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0.1685</cdr:y>
    </cdr:from>
    <cdr:to>
      <cdr:x>0.092</cdr:x>
      <cdr:y>0.815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800100"/>
          <a:ext cx="438150" cy="3076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MEPCY7 (Relative Values)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0.17175</cdr:y>
    </cdr:from>
    <cdr:to>
      <cdr:x>0.0625</cdr:x>
      <cdr:y>0.81175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828675"/>
          <a:ext cx="304800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MEPCY7 (Relative Values)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7</xdr:col>
      <xdr:colOff>876300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0" y="3086100"/>
        <a:ext cx="54959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5"/>
        <xdr:cNvGraphicFramePr/>
      </xdr:nvGraphicFramePr>
      <xdr:xfrm>
        <a:off x="1056322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0.1645</cdr:y>
    </cdr:from>
    <cdr:to>
      <cdr:x>0.0815</cdr:x>
      <cdr:y>0.811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781050"/>
          <a:ext cx="409575" cy="3076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MEAP (Relative Values)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0.17775</cdr:y>
    </cdr:from>
    <cdr:to>
      <cdr:x>0.06625</cdr:x>
      <cdr:y>0.82425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847725"/>
          <a:ext cx="314325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MEAP (Relative Values)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0" y="3038475"/>
        <a:ext cx="54959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0.1645</cdr:y>
    </cdr:from>
    <cdr:to>
      <cdr:x>0.0795</cdr:x>
      <cdr:y>0.811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781050"/>
          <a:ext cx="438150" cy="3076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MEAX 700 (Relative Values)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0.1685</cdr:y>
    </cdr:from>
    <cdr:to>
      <cdr:x>0.08975</cdr:x>
      <cdr:y>0.8245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809625"/>
          <a:ext cx="342900" cy="3152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MEBV510(Relative Values)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0.16925</cdr:y>
    </cdr:from>
    <cdr:to>
      <cdr:x>0.0625</cdr:x>
      <cdr:y>0.8155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809625"/>
          <a:ext cx="314325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MEAX 700 (Relative Values)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0" y="3038475"/>
        <a:ext cx="54959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620375" y="3200400"/>
        <a:ext cx="55340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0.16675</cdr:y>
    </cdr:from>
    <cdr:to>
      <cdr:x>0.0815</cdr:x>
      <cdr:y>0.81775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742950"/>
          <a:ext cx="409575" cy="2905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MEAPCY7 (Relative Values)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0.16725</cdr:y>
    </cdr:from>
    <cdr:to>
      <cdr:x>0.07075</cdr:x>
      <cdr:y>0.8135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800100"/>
          <a:ext cx="314325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MEAPCY7 (Relative Values)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0" y="3038475"/>
        <a:ext cx="55911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5"/>
        <xdr:cNvGraphicFramePr/>
      </xdr:nvGraphicFramePr>
      <xdr:xfrm>
        <a:off x="10715625" y="3200400"/>
        <a:ext cx="5562600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0.16675</cdr:y>
    </cdr:from>
    <cdr:to>
      <cdr:x>0.0815</cdr:x>
      <cdr:y>0.81775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742950"/>
          <a:ext cx="409575" cy="2905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MEBUV395 (Relative Values)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0.16725</cdr:y>
    </cdr:from>
    <cdr:to>
      <cdr:x>0.07075</cdr:x>
      <cdr:y>0.8135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800100"/>
          <a:ext cx="314325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MEBUV395 (Relative Values)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0" y="3038475"/>
        <a:ext cx="55911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5"/>
        <xdr:cNvGraphicFramePr/>
      </xdr:nvGraphicFramePr>
      <xdr:xfrm>
        <a:off x="10715625" y="3200400"/>
        <a:ext cx="5562600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0.16675</cdr:y>
    </cdr:from>
    <cdr:to>
      <cdr:x>0.0815</cdr:x>
      <cdr:y>0.81775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742950"/>
          <a:ext cx="409575" cy="2905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MEBUV737 (Relative Values)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0.16725</cdr:y>
    </cdr:from>
    <cdr:to>
      <cdr:x>0.07075</cdr:x>
      <cdr:y>0.8135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800100"/>
          <a:ext cx="314325" cy="3095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MEBUV737 (Relative Values)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3086100"/>
        <a:ext cx="5381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16</xdr:row>
      <xdr:rowOff>142875</xdr:rowOff>
    </xdr:from>
    <xdr:to>
      <xdr:col>25</xdr:col>
      <xdr:colOff>0</xdr:colOff>
      <xdr:row>44</xdr:row>
      <xdr:rowOff>152400</xdr:rowOff>
    </xdr:to>
    <xdr:graphicFrame>
      <xdr:nvGraphicFramePr>
        <xdr:cNvPr id="2" name="Chart 5"/>
        <xdr:cNvGraphicFramePr/>
      </xdr:nvGraphicFramePr>
      <xdr:xfrm>
        <a:off x="10467975" y="3228975"/>
        <a:ext cx="549592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0" y="3038475"/>
        <a:ext cx="55911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5"/>
        <xdr:cNvGraphicFramePr/>
      </xdr:nvGraphicFramePr>
      <xdr:xfrm>
        <a:off x="10715625" y="3200400"/>
        <a:ext cx="5562600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0.15575</cdr:y>
    </cdr:from>
    <cdr:to>
      <cdr:x>0.087</cdr:x>
      <cdr:y>0.81625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742950"/>
          <a:ext cx="400050" cy="3162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MEBV605 (Relative Values)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0.1685</cdr:y>
    </cdr:from>
    <cdr:to>
      <cdr:x>0.08975</cdr:x>
      <cdr:y>0.8245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809625"/>
          <a:ext cx="342900" cy="3152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MEBV605 (Relative Values)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3086100"/>
        <a:ext cx="5381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16</xdr:row>
      <xdr:rowOff>142875</xdr:rowOff>
    </xdr:from>
    <xdr:to>
      <xdr:col>25</xdr:col>
      <xdr:colOff>0</xdr:colOff>
      <xdr:row>44</xdr:row>
      <xdr:rowOff>152400</xdr:rowOff>
    </xdr:to>
    <xdr:graphicFrame>
      <xdr:nvGraphicFramePr>
        <xdr:cNvPr id="2" name="Chart 5"/>
        <xdr:cNvGraphicFramePr/>
      </xdr:nvGraphicFramePr>
      <xdr:xfrm>
        <a:off x="10467975" y="3228975"/>
        <a:ext cx="549592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3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33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36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39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42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4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48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51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54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57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60.xml" /><Relationship Id="rId4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D7" sqref="D7:D11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7" width="12.7109375" style="0" customWidth="1"/>
    <col min="8" max="8" width="13.8515625" style="0" bestFit="1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8515625" style="0" bestFit="1" customWidth="1"/>
    <col min="26" max="26" width="8.8515625" style="0" customWidth="1"/>
    <col min="27" max="30" width="13.140625" style="0" customWidth="1"/>
  </cols>
  <sheetData>
    <row r="1" spans="2:10" ht="16.5" thickBot="1">
      <c r="B1" s="77" t="s">
        <v>32</v>
      </c>
      <c r="C1" s="35"/>
      <c r="D1" s="31"/>
      <c r="E1" s="31"/>
      <c r="F1" s="31"/>
      <c r="G1" s="30"/>
      <c r="J1" s="28"/>
    </row>
    <row r="3" spans="2:18" ht="28.5" thickBot="1">
      <c r="B3" s="73" t="s">
        <v>9</v>
      </c>
      <c r="C3" s="10"/>
      <c r="D3" s="10"/>
      <c r="E3" s="10"/>
      <c r="F3" s="10"/>
      <c r="R3" s="73" t="s">
        <v>68</v>
      </c>
    </row>
    <row r="4" spans="2:16" ht="21" thickBot="1">
      <c r="B4" s="6"/>
      <c r="J4" s="52" t="s">
        <v>40</v>
      </c>
      <c r="K4" s="53"/>
      <c r="L4" s="25"/>
      <c r="M4" s="179" t="s">
        <v>37</v>
      </c>
      <c r="N4" s="170"/>
      <c r="O4" s="170"/>
      <c r="P4" s="180"/>
    </row>
    <row r="5" spans="2:30" ht="15.75" thickBot="1">
      <c r="B5" s="2" t="s">
        <v>12</v>
      </c>
      <c r="C5" s="8" t="s">
        <v>11</v>
      </c>
      <c r="D5" s="3" t="s">
        <v>134</v>
      </c>
      <c r="E5" s="124" t="s">
        <v>135</v>
      </c>
      <c r="F5" s="3" t="s">
        <v>13</v>
      </c>
      <c r="G5" s="7" t="s">
        <v>10</v>
      </c>
      <c r="H5" s="125" t="s">
        <v>136</v>
      </c>
      <c r="J5" s="54" t="s">
        <v>41</v>
      </c>
      <c r="K5" s="55"/>
      <c r="L5" s="25"/>
      <c r="M5" s="181" t="s">
        <v>74</v>
      </c>
      <c r="N5" s="182"/>
      <c r="O5" s="182"/>
      <c r="P5" s="183"/>
      <c r="S5" s="2" t="s">
        <v>12</v>
      </c>
      <c r="T5" s="8" t="s">
        <v>11</v>
      </c>
      <c r="U5" s="3" t="s">
        <v>134</v>
      </c>
      <c r="V5" s="124" t="s">
        <v>135</v>
      </c>
      <c r="W5" s="3" t="s">
        <v>13</v>
      </c>
      <c r="X5" s="7" t="s">
        <v>10</v>
      </c>
      <c r="Y5" s="125" t="s">
        <v>136</v>
      </c>
      <c r="AA5" s="179" t="s">
        <v>37</v>
      </c>
      <c r="AB5" s="170"/>
      <c r="AC5" s="170"/>
      <c r="AD5" s="180"/>
    </row>
    <row r="6" spans="2:30" ht="15.75" thickBot="1">
      <c r="B6" s="9">
        <v>1</v>
      </c>
      <c r="C6" s="122">
        <v>122.41536446221669</v>
      </c>
      <c r="D6" s="114"/>
      <c r="E6" s="17"/>
      <c r="F6" s="17">
        <f aca="true" t="shared" si="0" ref="F6:F11">H$13*C6+H$14</f>
        <v>2.312227624070384</v>
      </c>
      <c r="G6" s="44"/>
      <c r="H6" s="47">
        <f aca="true" t="shared" si="1" ref="H6:H11">10^F6</f>
        <v>205.22375235054963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126" t="s">
        <v>137</v>
      </c>
      <c r="S6" s="9">
        <v>1</v>
      </c>
      <c r="T6" s="81">
        <f aca="true" t="shared" si="2" ref="T6:T11">M50</f>
        <v>0</v>
      </c>
      <c r="U6" s="114">
        <f aca="true" t="shared" si="3" ref="U6:U11">O50</f>
        <v>2.508924279760073</v>
      </c>
      <c r="V6" s="17">
        <f aca="true" t="shared" si="4" ref="V6:V11">LOG10(U6)</f>
        <v>0.3994875543482484</v>
      </c>
      <c r="W6" s="17" t="e">
        <f aca="true" t="shared" si="5" ref="W6:W11">Y$13*T6+Y$14</f>
        <v>#DIV/0!</v>
      </c>
      <c r="X6" s="44" t="e">
        <f aca="true" t="shared" si="6" ref="X6:X11">((ABS(W6-V6))/W6)*10</f>
        <v>#DIV/0!</v>
      </c>
      <c r="Y6" s="47" t="e">
        <f aca="true" t="shared" si="7" ref="Y6:Y11">10^W6</f>
        <v>#DIV/0!</v>
      </c>
      <c r="AA6" s="181" t="s">
        <v>69</v>
      </c>
      <c r="AB6" s="182"/>
      <c r="AC6" s="182"/>
      <c r="AD6" s="183"/>
    </row>
    <row r="7" spans="2:30" ht="15">
      <c r="B7" s="9">
        <v>2</v>
      </c>
      <c r="C7" s="122">
        <v>144.63893335384623</v>
      </c>
      <c r="D7" s="114">
        <v>520.3384380401193</v>
      </c>
      <c r="E7" s="17">
        <f>LOG10(D7)</f>
        <v>2.7162859089483558</v>
      </c>
      <c r="F7" s="17">
        <f t="shared" si="0"/>
        <v>2.7162859089483553</v>
      </c>
      <c r="G7" s="44">
        <f>((ABS(F7-E7))/F7)</f>
        <v>1.6349133513047506E-16</v>
      </c>
      <c r="H7" s="47">
        <f t="shared" si="1"/>
        <v>520.3384380401188</v>
      </c>
      <c r="J7" s="56" t="s">
        <v>30</v>
      </c>
      <c r="K7" s="57"/>
      <c r="L7" s="25"/>
      <c r="M7" s="80" t="s">
        <v>200</v>
      </c>
      <c r="N7" s="122">
        <v>122.41536446221669</v>
      </c>
      <c r="O7" s="27">
        <f aca="true" t="shared" si="8" ref="O7:O18">H$13*N7+H$14</f>
        <v>2.312227624070384</v>
      </c>
      <c r="P7" s="71">
        <f aca="true" t="shared" si="9" ref="P7:P18">10^O7</f>
        <v>205.22375235054963</v>
      </c>
      <c r="S7" s="9">
        <v>2</v>
      </c>
      <c r="T7" s="81">
        <f t="shared" si="2"/>
        <v>0</v>
      </c>
      <c r="U7" s="114">
        <f t="shared" si="3"/>
        <v>2.508924279760073</v>
      </c>
      <c r="V7" s="17">
        <f t="shared" si="4"/>
        <v>0.3994875543482484</v>
      </c>
      <c r="W7" s="17" t="e">
        <f t="shared" si="5"/>
        <v>#DIV/0!</v>
      </c>
      <c r="X7" s="44" t="e">
        <f t="shared" si="6"/>
        <v>#DIV/0!</v>
      </c>
      <c r="Y7" s="47" t="e">
        <f t="shared" si="7"/>
        <v>#DIV/0!</v>
      </c>
      <c r="AA7" s="26" t="s">
        <v>59</v>
      </c>
      <c r="AB7" s="115" t="s">
        <v>25</v>
      </c>
      <c r="AC7" s="115" t="s">
        <v>26</v>
      </c>
      <c r="AD7" s="130" t="s">
        <v>137</v>
      </c>
    </row>
    <row r="8" spans="2:30" ht="13.5" thickBot="1">
      <c r="B8" s="9">
        <v>3</v>
      </c>
      <c r="C8" s="122">
        <v>177.29893578073268</v>
      </c>
      <c r="D8" s="114">
        <v>2042.1819319755682</v>
      </c>
      <c r="E8" s="17">
        <f>LOG10(D8)</f>
        <v>3.310094429491093</v>
      </c>
      <c r="F8" s="17">
        <f t="shared" si="0"/>
        <v>3.310094429491092</v>
      </c>
      <c r="G8" s="44">
        <f>((ABS(F8-E8))/F8)</f>
        <v>2.683241939525809E-16</v>
      </c>
      <c r="H8" s="47">
        <f t="shared" si="1"/>
        <v>2042.1819319755664</v>
      </c>
      <c r="J8" s="58" t="s">
        <v>23</v>
      </c>
      <c r="K8" s="59" t="s">
        <v>24</v>
      </c>
      <c r="L8" s="25"/>
      <c r="M8" s="80"/>
      <c r="N8" s="122">
        <v>144.63893335384623</v>
      </c>
      <c r="O8" s="27">
        <f t="shared" si="8"/>
        <v>2.7162859089483553</v>
      </c>
      <c r="P8" s="71">
        <f t="shared" si="9"/>
        <v>520.3384380401188</v>
      </c>
      <c r="S8" s="9">
        <v>3</v>
      </c>
      <c r="T8" s="81">
        <f t="shared" si="2"/>
        <v>0</v>
      </c>
      <c r="U8" s="114">
        <f t="shared" si="3"/>
        <v>2.508924279760073</v>
      </c>
      <c r="V8" s="17">
        <f t="shared" si="4"/>
        <v>0.3994875543482484</v>
      </c>
      <c r="W8" s="17" t="e">
        <f t="shared" si="5"/>
        <v>#DIV/0!</v>
      </c>
      <c r="X8" s="44" t="e">
        <f t="shared" si="6"/>
        <v>#DIV/0!</v>
      </c>
      <c r="Y8" s="47" t="e">
        <f t="shared" si="7"/>
        <v>#DIV/0!</v>
      </c>
      <c r="AA8" s="116"/>
      <c r="AB8" s="67"/>
      <c r="AC8" s="117" t="e">
        <f aca="true" t="shared" si="10" ref="AC8:AC19">Y$13*AB8+Y$14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2">
        <v>197.79223109021962</v>
      </c>
      <c r="D9" s="114">
        <v>4816.080182821701</v>
      </c>
      <c r="E9" s="17">
        <f>LOG10(D9)</f>
        <v>3.682693708870018</v>
      </c>
      <c r="F9" s="17">
        <f t="shared" si="0"/>
        <v>3.6826937088700173</v>
      </c>
      <c r="G9" s="44">
        <f>((ABS(F9-E9))/F9)</f>
        <v>1.2058814687206913E-16</v>
      </c>
      <c r="H9" s="47">
        <f t="shared" si="1"/>
        <v>4816.080182821701</v>
      </c>
      <c r="J9" s="67"/>
      <c r="K9" s="1">
        <f aca="true" t="shared" si="12" ref="K9:K16">J9/4</f>
        <v>0</v>
      </c>
      <c r="L9" s="25"/>
      <c r="M9" s="80"/>
      <c r="N9" s="122">
        <v>177.29893578073268</v>
      </c>
      <c r="O9" s="27">
        <f t="shared" si="8"/>
        <v>3.310094429491092</v>
      </c>
      <c r="P9" s="71">
        <f t="shared" si="9"/>
        <v>2042.1819319755664</v>
      </c>
      <c r="S9" s="9">
        <v>4</v>
      </c>
      <c r="T9" s="81">
        <f t="shared" si="2"/>
        <v>0</v>
      </c>
      <c r="U9" s="114">
        <f t="shared" si="3"/>
        <v>2.508924279760073</v>
      </c>
      <c r="V9" s="17">
        <f t="shared" si="4"/>
        <v>0.3994875543482484</v>
      </c>
      <c r="W9" s="17" t="e">
        <f t="shared" si="5"/>
        <v>#DIV/0!</v>
      </c>
      <c r="X9" s="44" t="e">
        <f t="shared" si="6"/>
        <v>#DIV/0!</v>
      </c>
      <c r="Y9" s="47" t="e">
        <f t="shared" si="7"/>
        <v>#DIV/0!</v>
      </c>
      <c r="AA9" s="116"/>
      <c r="AB9" s="67"/>
      <c r="AC9" s="117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2">
        <v>218.62469440387943</v>
      </c>
      <c r="D10" s="114">
        <v>11520.188317548089</v>
      </c>
      <c r="E10" s="17">
        <f>LOG10(D10)</f>
        <v>4.061459578445137</v>
      </c>
      <c r="F10" s="17">
        <f t="shared" si="0"/>
        <v>4.061459578445137</v>
      </c>
      <c r="G10" s="44">
        <f>((ABS(F10-E10))/F10)</f>
        <v>0</v>
      </c>
      <c r="H10" s="47">
        <f t="shared" si="1"/>
        <v>11520.188317548089</v>
      </c>
      <c r="J10" s="67"/>
      <c r="K10" s="1">
        <f t="shared" si="12"/>
        <v>0</v>
      </c>
      <c r="L10" s="25"/>
      <c r="M10" s="80"/>
      <c r="N10" s="122">
        <v>197.79223109021962</v>
      </c>
      <c r="O10" s="27">
        <f t="shared" si="8"/>
        <v>3.6826937088700173</v>
      </c>
      <c r="P10" s="71">
        <f t="shared" si="9"/>
        <v>4816.080182821701</v>
      </c>
      <c r="S10" s="9">
        <v>5</v>
      </c>
      <c r="T10" s="81">
        <f t="shared" si="2"/>
        <v>0</v>
      </c>
      <c r="U10" s="114">
        <f t="shared" si="3"/>
        <v>2.508924279760073</v>
      </c>
      <c r="V10" s="17">
        <f t="shared" si="4"/>
        <v>0.3994875543482484</v>
      </c>
      <c r="W10" s="17" t="e">
        <f t="shared" si="5"/>
        <v>#DIV/0!</v>
      </c>
      <c r="X10" s="44" t="e">
        <f t="shared" si="6"/>
        <v>#DIV/0!</v>
      </c>
      <c r="Y10" s="47" t="e">
        <f t="shared" si="7"/>
        <v>#DIV/0!</v>
      </c>
      <c r="AA10" s="116"/>
      <c r="AB10" s="67"/>
      <c r="AC10" s="117" t="e">
        <f t="shared" si="10"/>
        <v>#DIV/0!</v>
      </c>
      <c r="AD10" s="71" t="e">
        <f t="shared" si="11"/>
        <v>#DIV/0!</v>
      </c>
    </row>
    <row r="11" spans="2:30" ht="13.5" thickBot="1">
      <c r="B11" s="9">
        <v>6</v>
      </c>
      <c r="C11" s="122">
        <v>236.55209636659274</v>
      </c>
      <c r="D11" s="114">
        <v>24400.96567547146</v>
      </c>
      <c r="E11" s="17">
        <f>LOG10(D11)</f>
        <v>4.38740701401208</v>
      </c>
      <c r="F11" s="17">
        <f t="shared" si="0"/>
        <v>4.38740701401208</v>
      </c>
      <c r="G11" s="44">
        <f>((ABS(F11-E11))/F11)</f>
        <v>0</v>
      </c>
      <c r="H11" s="47">
        <f t="shared" si="1"/>
        <v>24400.96567547146</v>
      </c>
      <c r="J11" s="67"/>
      <c r="K11" s="1">
        <f t="shared" si="12"/>
        <v>0</v>
      </c>
      <c r="L11" s="25"/>
      <c r="M11" s="80"/>
      <c r="N11" s="122">
        <v>218.62469440387943</v>
      </c>
      <c r="O11" s="27">
        <f t="shared" si="8"/>
        <v>4.061459578445137</v>
      </c>
      <c r="P11" s="71">
        <f t="shared" si="9"/>
        <v>11520.188317548089</v>
      </c>
      <c r="S11" s="9">
        <v>6</v>
      </c>
      <c r="T11" s="81">
        <f t="shared" si="2"/>
        <v>0</v>
      </c>
      <c r="U11" s="114">
        <f t="shared" si="3"/>
        <v>2.508924279760073</v>
      </c>
      <c r="V11" s="17">
        <f t="shared" si="4"/>
        <v>0.3994875543482484</v>
      </c>
      <c r="W11" s="17" t="e">
        <f t="shared" si="5"/>
        <v>#DIV/0!</v>
      </c>
      <c r="X11" s="44" t="e">
        <f t="shared" si="6"/>
        <v>#DIV/0!</v>
      </c>
      <c r="Y11" s="47" t="e">
        <f t="shared" si="7"/>
        <v>#DIV/0!</v>
      </c>
      <c r="AA11" s="116"/>
      <c r="AB11" s="67"/>
      <c r="AC11" s="117" t="e">
        <f t="shared" si="10"/>
        <v>#DIV/0!</v>
      </c>
      <c r="AD11" s="71" t="e">
        <f t="shared" si="11"/>
        <v>#DIV/0!</v>
      </c>
    </row>
    <row r="12" spans="5:30" ht="13.5" thickBot="1">
      <c r="E12" s="167" t="s">
        <v>58</v>
      </c>
      <c r="F12" s="168"/>
      <c r="G12" s="99">
        <f>AVERAGE(G7:G11)</f>
        <v>1.1048073519102501E-16</v>
      </c>
      <c r="J12" s="67"/>
      <c r="K12" s="1">
        <f t="shared" si="12"/>
        <v>0</v>
      </c>
      <c r="L12" s="25"/>
      <c r="M12" s="80"/>
      <c r="N12" s="122">
        <v>236.55209636659274</v>
      </c>
      <c r="O12" s="27">
        <f t="shared" si="8"/>
        <v>4.38740701401208</v>
      </c>
      <c r="P12" s="71">
        <f t="shared" si="9"/>
        <v>24400.96567547146</v>
      </c>
      <c r="V12" s="167" t="s">
        <v>58</v>
      </c>
      <c r="W12" s="168"/>
      <c r="X12" s="99" t="e">
        <f>AVERAGE(X6:X11)</f>
        <v>#DIV/0!</v>
      </c>
      <c r="AA12" s="116"/>
      <c r="AB12" s="67"/>
      <c r="AC12" s="117" t="e">
        <f t="shared" si="10"/>
        <v>#DIV/0!</v>
      </c>
      <c r="AD12" s="71" t="e">
        <f t="shared" si="11"/>
        <v>#DIV/0!</v>
      </c>
    </row>
    <row r="13" spans="7:30" ht="12.75">
      <c r="G13" s="91" t="s">
        <v>33</v>
      </c>
      <c r="H13" s="92">
        <f>SLOPE(E7:E11,C7:C11)</f>
        <v>0.018181521017092764</v>
      </c>
      <c r="J13" s="67"/>
      <c r="K13" s="1">
        <f t="shared" si="12"/>
        <v>0</v>
      </c>
      <c r="L13" s="25"/>
      <c r="M13" s="80"/>
      <c r="N13" s="122"/>
      <c r="O13" s="27">
        <f t="shared" si="8"/>
        <v>0.08653010228552072</v>
      </c>
      <c r="P13" s="71">
        <f t="shared" si="9"/>
        <v>1.220478412923047</v>
      </c>
      <c r="X13" s="91" t="s">
        <v>33</v>
      </c>
      <c r="Y13" s="92" t="e">
        <f>SLOPE(V7:V11,T7:T11)</f>
        <v>#DIV/0!</v>
      </c>
      <c r="AA13" s="116"/>
      <c r="AB13" s="67"/>
      <c r="AC13" s="117" t="e">
        <f t="shared" si="10"/>
        <v>#DIV/0!</v>
      </c>
      <c r="AD13" s="71" t="e">
        <f t="shared" si="11"/>
        <v>#DIV/0!</v>
      </c>
    </row>
    <row r="14" spans="7:30" ht="12.75">
      <c r="G14" s="93" t="s">
        <v>34</v>
      </c>
      <c r="H14" s="94">
        <f>INTERCEPT(E7:E11,C7:C11)</f>
        <v>0.08653010228552072</v>
      </c>
      <c r="I14" s="24"/>
      <c r="J14" s="67"/>
      <c r="K14" s="1">
        <f t="shared" si="12"/>
        <v>0</v>
      </c>
      <c r="L14" s="25"/>
      <c r="M14" s="80"/>
      <c r="N14" s="67"/>
      <c r="O14" s="27">
        <f t="shared" si="8"/>
        <v>0.08653010228552072</v>
      </c>
      <c r="P14" s="71">
        <f t="shared" si="9"/>
        <v>1.220478412923047</v>
      </c>
      <c r="X14" s="93" t="s">
        <v>34</v>
      </c>
      <c r="Y14" s="94" t="e">
        <f>INTERCEPT(V7:V11,T7:T11)</f>
        <v>#DIV/0!</v>
      </c>
      <c r="AA14" s="116"/>
      <c r="AB14" s="67"/>
      <c r="AC14" s="117" t="e">
        <f t="shared" si="10"/>
        <v>#DIV/0!</v>
      </c>
      <c r="AD14" s="71" t="e">
        <f t="shared" si="11"/>
        <v>#DIV/0!</v>
      </c>
    </row>
    <row r="15" spans="7:30" ht="13.5" thickBot="1">
      <c r="G15" s="95" t="s">
        <v>35</v>
      </c>
      <c r="H15" s="96">
        <f>RSQ(E7:E11,C7:C11)</f>
        <v>1.0000000000000004</v>
      </c>
      <c r="I15" s="24"/>
      <c r="J15" s="67"/>
      <c r="K15" s="1">
        <f t="shared" si="12"/>
        <v>0</v>
      </c>
      <c r="L15" s="25"/>
      <c r="M15" s="80"/>
      <c r="N15" s="67"/>
      <c r="O15" s="27">
        <f t="shared" si="8"/>
        <v>0.08653010228552072</v>
      </c>
      <c r="P15" s="71">
        <f t="shared" si="9"/>
        <v>1.220478412923047</v>
      </c>
      <c r="X15" s="95" t="s">
        <v>35</v>
      </c>
      <c r="Y15" s="96" t="e">
        <f>RSQ(V7:V11,T7:T11)</f>
        <v>#DIV/0!</v>
      </c>
      <c r="AA15" s="116"/>
      <c r="AB15" s="67"/>
      <c r="AC15" s="117" t="e">
        <f t="shared" si="10"/>
        <v>#DIV/0!</v>
      </c>
      <c r="AD15" s="71" t="e">
        <f t="shared" si="11"/>
        <v>#DIV/0!</v>
      </c>
    </row>
    <row r="16" spans="9:30" ht="12.75">
      <c r="I16" s="24"/>
      <c r="J16" s="67"/>
      <c r="K16" s="1">
        <f t="shared" si="12"/>
        <v>0</v>
      </c>
      <c r="L16" s="25"/>
      <c r="M16" s="80"/>
      <c r="N16" s="67"/>
      <c r="O16" s="27">
        <f t="shared" si="8"/>
        <v>0.08653010228552072</v>
      </c>
      <c r="P16" s="71">
        <f t="shared" si="9"/>
        <v>1.220478412923047</v>
      </c>
      <c r="AA16" s="116"/>
      <c r="AB16" s="67"/>
      <c r="AC16" s="117" t="e">
        <f t="shared" si="10"/>
        <v>#DIV/0!</v>
      </c>
      <c r="AD16" s="71" t="e">
        <f t="shared" si="11"/>
        <v>#DIV/0!</v>
      </c>
    </row>
    <row r="17" spans="12:30" ht="12.75">
      <c r="L17" s="25"/>
      <c r="M17" s="80"/>
      <c r="N17" s="67"/>
      <c r="O17" s="27">
        <f t="shared" si="8"/>
        <v>0.08653010228552072</v>
      </c>
      <c r="P17" s="71">
        <f t="shared" si="9"/>
        <v>1.220478412923047</v>
      </c>
      <c r="AA17" s="116"/>
      <c r="AB17" s="67"/>
      <c r="AC17" s="117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0"/>
      <c r="N18" s="67"/>
      <c r="O18" s="27">
        <f t="shared" si="8"/>
        <v>0.08653010228552072</v>
      </c>
      <c r="P18" s="71">
        <f t="shared" si="9"/>
        <v>1.220478412923047</v>
      </c>
      <c r="AA18" s="116"/>
      <c r="AB18" s="67"/>
      <c r="AC18" s="117" t="e">
        <f t="shared" si="10"/>
        <v>#DIV/0!</v>
      </c>
      <c r="AD18" s="71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AA19" s="116"/>
      <c r="AB19" s="67"/>
      <c r="AC19" s="117" t="e">
        <f t="shared" si="10"/>
        <v>#DIV/0!</v>
      </c>
      <c r="AD19" s="71" t="e">
        <f t="shared" si="11"/>
        <v>#DIV/0!</v>
      </c>
    </row>
    <row r="20" spans="10:15" ht="15">
      <c r="J20" s="62" t="s">
        <v>36</v>
      </c>
      <c r="K20" s="63"/>
      <c r="L20" s="25"/>
      <c r="M20" s="74" t="s">
        <v>39</v>
      </c>
      <c r="N20" s="75"/>
      <c r="O20" s="25"/>
    </row>
    <row r="21" spans="10:15" ht="15">
      <c r="J21" s="56" t="s">
        <v>42</v>
      </c>
      <c r="K21" s="57"/>
      <c r="L21" s="25"/>
      <c r="M21" s="48" t="s">
        <v>47</v>
      </c>
      <c r="N21" s="49"/>
      <c r="O21" s="25"/>
    </row>
    <row r="22" spans="10:15" ht="15">
      <c r="J22" s="56" t="s">
        <v>30</v>
      </c>
      <c r="K22" s="57"/>
      <c r="L22" s="25"/>
      <c r="M22" s="48" t="s">
        <v>48</v>
      </c>
      <c r="N22" s="49"/>
      <c r="O22" s="25"/>
    </row>
    <row r="23" spans="10:15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</row>
    <row r="24" spans="10:15" ht="12.75">
      <c r="J24" s="68"/>
      <c r="K24" s="70" t="e">
        <f aca="true" t="shared" si="13" ref="K24:K31">LOG10(J24*10)*(64)</f>
        <v>#NUM!</v>
      </c>
      <c r="L24" s="25"/>
      <c r="M24" s="48" t="s">
        <v>50</v>
      </c>
      <c r="N24" s="49"/>
      <c r="O24" s="25"/>
    </row>
    <row r="25" spans="10:15" ht="12.75">
      <c r="J25" s="67"/>
      <c r="K25" s="70" t="e">
        <f t="shared" si="13"/>
        <v>#NUM!</v>
      </c>
      <c r="L25" s="25"/>
      <c r="M25" s="48" t="s">
        <v>46</v>
      </c>
      <c r="N25" s="49"/>
      <c r="O25" s="25"/>
    </row>
    <row r="26" spans="10:15" ht="12.75">
      <c r="J26" s="67"/>
      <c r="K26" s="70" t="e">
        <f t="shared" si="13"/>
        <v>#NUM!</v>
      </c>
      <c r="L26" s="25"/>
      <c r="M26" s="76" t="s">
        <v>51</v>
      </c>
      <c r="N26" s="49"/>
      <c r="O26" s="25"/>
    </row>
    <row r="27" spans="10:15" ht="12.75">
      <c r="J27" s="67"/>
      <c r="K27" s="70" t="e">
        <f t="shared" si="13"/>
        <v>#NUM!</v>
      </c>
      <c r="L27" s="25"/>
      <c r="M27" s="50" t="s">
        <v>52</v>
      </c>
      <c r="N27" s="51"/>
      <c r="O27" s="25"/>
    </row>
    <row r="28" spans="10:15" ht="12.75">
      <c r="J28" s="67"/>
      <c r="K28" s="70" t="e">
        <f t="shared" si="13"/>
        <v>#NUM!</v>
      </c>
      <c r="L28" s="25"/>
      <c r="O28" s="25"/>
    </row>
    <row r="29" spans="10:15" ht="12.75">
      <c r="J29" s="67"/>
      <c r="K29" s="70" t="e">
        <f t="shared" si="13"/>
        <v>#NUM!</v>
      </c>
      <c r="L29" s="25"/>
      <c r="O29" s="25"/>
    </row>
    <row r="30" spans="10:15" ht="12.75">
      <c r="J30" s="67"/>
      <c r="K30" s="70" t="e">
        <f t="shared" si="13"/>
        <v>#NUM!</v>
      </c>
      <c r="L30" s="25"/>
      <c r="O30" s="25"/>
    </row>
    <row r="31" spans="10:15" ht="12.75">
      <c r="J31" s="67"/>
      <c r="K31" s="70" t="e">
        <f t="shared" si="13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44</v>
      </c>
      <c r="K34" s="53"/>
      <c r="L34" s="25"/>
      <c r="M34" s="176" t="s">
        <v>65</v>
      </c>
      <c r="N34" s="177"/>
      <c r="O34" s="177"/>
      <c r="P34" s="185"/>
    </row>
    <row r="35" spans="10:16" ht="15">
      <c r="J35" s="54" t="s">
        <v>45</v>
      </c>
      <c r="K35" s="66"/>
      <c r="L35" s="25"/>
      <c r="M35" s="169" t="s">
        <v>61</v>
      </c>
      <c r="N35" s="170"/>
      <c r="O35" s="170"/>
      <c r="P35" s="171"/>
    </row>
    <row r="36" spans="10:16" ht="15">
      <c r="J36" s="56" t="s">
        <v>42</v>
      </c>
      <c r="K36" s="57"/>
      <c r="L36" s="25"/>
      <c r="M36" s="172" t="s">
        <v>138</v>
      </c>
      <c r="N36" s="173"/>
      <c r="O36" s="173"/>
      <c r="P36" s="174"/>
    </row>
    <row r="37" spans="10:16" ht="15.75" thickBot="1">
      <c r="J37" s="56" t="s">
        <v>30</v>
      </c>
      <c r="K37" s="57"/>
      <c r="L37" s="25"/>
      <c r="M37" s="172" t="s">
        <v>63</v>
      </c>
      <c r="N37" s="175"/>
      <c r="O37" s="175"/>
      <c r="P37" s="174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28" t="s">
        <v>137</v>
      </c>
      <c r="P38" s="129" t="s">
        <v>139</v>
      </c>
    </row>
    <row r="39" spans="10:16" ht="12.75">
      <c r="J39" s="68"/>
      <c r="K39" s="70" t="e">
        <f aca="true" t="shared" si="14" ref="K39:K46">LOG10(J39)*(64)</f>
        <v>#NUM!</v>
      </c>
      <c r="L39" s="25"/>
      <c r="M39" s="68">
        <f>N7</f>
        <v>122.41536446221669</v>
      </c>
      <c r="N39" s="70">
        <f>10^(4*(M39/256))</f>
        <v>81.79750740431875</v>
      </c>
      <c r="O39" s="70">
        <f>P7</f>
        <v>205.22375235054963</v>
      </c>
      <c r="P39" s="118">
        <f>O39/N39</f>
        <v>2.508924279760073</v>
      </c>
    </row>
    <row r="40" spans="10:16" ht="12.75">
      <c r="J40" s="67"/>
      <c r="K40" s="70" t="e">
        <f t="shared" si="14"/>
        <v>#NUM!</v>
      </c>
      <c r="L40" s="25"/>
      <c r="M40" s="68">
        <f>N8</f>
        <v>144.63893335384623</v>
      </c>
      <c r="N40" s="70">
        <f>10^(4*(M40/256))</f>
        <v>181.9631027691677</v>
      </c>
      <c r="O40" s="70">
        <f>P8</f>
        <v>520.3384380401188</v>
      </c>
      <c r="P40" s="118">
        <f>O40/N40</f>
        <v>2.859582135726729</v>
      </c>
    </row>
    <row r="41" spans="10:16" ht="12.75">
      <c r="J41" s="67"/>
      <c r="K41" s="70" t="e">
        <f t="shared" si="14"/>
        <v>#NUM!</v>
      </c>
      <c r="L41" s="25"/>
      <c r="M41" s="68">
        <f>N9</f>
        <v>177.29893578073268</v>
      </c>
      <c r="N41" s="70">
        <f>10^(4*(M41/256))</f>
        <v>589.2449532443716</v>
      </c>
      <c r="O41" s="70">
        <f>P9</f>
        <v>2042.1819319755664</v>
      </c>
      <c r="P41" s="118">
        <f>O41/N41</f>
        <v>3.4657605817942967</v>
      </c>
    </row>
    <row r="42" spans="10:16" ht="12.75">
      <c r="J42" s="67"/>
      <c r="K42" s="70" t="e">
        <f t="shared" si="14"/>
        <v>#NUM!</v>
      </c>
      <c r="L42" s="25"/>
      <c r="M42" s="68">
        <f>N10</f>
        <v>197.79223109021962</v>
      </c>
      <c r="N42" s="70">
        <f>10^(4*(M42/256))</f>
        <v>1231.6962261873928</v>
      </c>
      <c r="O42" s="70">
        <f>P10</f>
        <v>4816.080182821701</v>
      </c>
      <c r="P42" s="118">
        <f>O42/N42</f>
        <v>3.910120109509025</v>
      </c>
    </row>
    <row r="43" spans="10:16" ht="12.75">
      <c r="J43" s="67"/>
      <c r="K43" s="70" t="e">
        <f t="shared" si="14"/>
        <v>#NUM!</v>
      </c>
      <c r="L43" s="25"/>
      <c r="M43" s="68">
        <f>N11</f>
        <v>218.62469440387943</v>
      </c>
      <c r="N43" s="70">
        <f>10^(4*(M43/256))</f>
        <v>2606.218660835892</v>
      </c>
      <c r="O43" s="70">
        <f>P11</f>
        <v>11520.188317548089</v>
      </c>
      <c r="P43" s="118">
        <f>O43/N43</f>
        <v>4.420269293081196</v>
      </c>
    </row>
    <row r="44" spans="2:12" ht="13.5" thickBot="1">
      <c r="B44" s="5"/>
      <c r="C44" s="5"/>
      <c r="D44" s="5"/>
      <c r="E44" s="11" t="s">
        <v>3</v>
      </c>
      <c r="F44" s="14"/>
      <c r="G44" s="11" t="s">
        <v>7</v>
      </c>
      <c r="H44" s="13"/>
      <c r="J44" s="67"/>
      <c r="K44" s="70" t="e">
        <f t="shared" si="14"/>
        <v>#NUM!</v>
      </c>
      <c r="L44" s="25"/>
    </row>
    <row r="45" spans="1:15" ht="13.5" thickBot="1">
      <c r="A45" s="135" t="s">
        <v>105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7"/>
      <c r="K45" s="70" t="e">
        <f t="shared" si="14"/>
        <v>#NUM!</v>
      </c>
      <c r="L45" s="25"/>
      <c r="M45" s="176" t="s">
        <v>117</v>
      </c>
      <c r="N45" s="177"/>
      <c r="O45" s="178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7"/>
      <c r="K46" s="70" t="e">
        <f t="shared" si="14"/>
        <v>#NUM!</v>
      </c>
      <c r="M46" s="169" t="s">
        <v>140</v>
      </c>
      <c r="N46" s="170"/>
      <c r="O46" s="180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3"/>
      <c r="J47" s="25"/>
      <c r="K47" s="25"/>
      <c r="M47" s="172" t="s">
        <v>106</v>
      </c>
      <c r="N47" s="173"/>
      <c r="O47" s="184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64"/>
      <c r="N48" s="165"/>
      <c r="O48" s="166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27" t="s">
        <v>141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107</v>
      </c>
      <c r="K50" s="66"/>
      <c r="M50" s="119"/>
      <c r="N50" s="70">
        <f aca="true" t="shared" si="15" ref="N50:N55">10^(4*(M50/256))</f>
        <v>1</v>
      </c>
      <c r="O50" s="46">
        <f>P39*N50</f>
        <v>2.508924279760073</v>
      </c>
      <c r="P50" s="107"/>
    </row>
    <row r="51" spans="1:15" ht="15">
      <c r="A51" s="136"/>
      <c r="I51" s="10"/>
      <c r="J51" s="56" t="s">
        <v>42</v>
      </c>
      <c r="K51" s="57"/>
      <c r="M51" s="120"/>
      <c r="N51" s="70">
        <f t="shared" si="15"/>
        <v>1</v>
      </c>
      <c r="O51" s="47">
        <f>P39*N51</f>
        <v>2.508924279760073</v>
      </c>
    </row>
    <row r="52" spans="1:15" ht="15">
      <c r="A52" s="10"/>
      <c r="I52" s="23"/>
      <c r="J52" s="56" t="s">
        <v>30</v>
      </c>
      <c r="K52" s="57"/>
      <c r="M52" s="120"/>
      <c r="N52" s="70">
        <f t="shared" si="15"/>
        <v>1</v>
      </c>
      <c r="O52" s="47">
        <f>P39*N52</f>
        <v>2.508924279760073</v>
      </c>
    </row>
    <row r="53" spans="9:15" ht="15" thickBot="1">
      <c r="I53" s="23"/>
      <c r="J53" s="58" t="s">
        <v>108</v>
      </c>
      <c r="K53" s="59" t="s">
        <v>24</v>
      </c>
      <c r="M53" s="120"/>
      <c r="N53" s="70">
        <f t="shared" si="15"/>
        <v>1</v>
      </c>
      <c r="O53" s="47">
        <f>P39*N53</f>
        <v>2.508924279760073</v>
      </c>
    </row>
    <row r="54" spans="10:15" ht="12.75">
      <c r="J54" s="68">
        <v>390</v>
      </c>
      <c r="K54" s="70">
        <f aca="true" t="shared" si="16" ref="K54:K61">LOG10(J54)*(256/LOG10(262144))</f>
        <v>122.41536446221669</v>
      </c>
      <c r="M54" s="120"/>
      <c r="N54" s="70">
        <f t="shared" si="15"/>
        <v>1</v>
      </c>
      <c r="O54" s="47">
        <f>P39*N54</f>
        <v>2.508924279760073</v>
      </c>
    </row>
    <row r="55" spans="10:15" ht="12.75">
      <c r="J55" s="67">
        <v>1152</v>
      </c>
      <c r="K55" s="70">
        <f t="shared" si="16"/>
        <v>144.63893335384623</v>
      </c>
      <c r="M55" s="120"/>
      <c r="N55" s="70">
        <f t="shared" si="15"/>
        <v>1</v>
      </c>
      <c r="O55" s="47">
        <f>P39*N55</f>
        <v>2.508924279760073</v>
      </c>
    </row>
    <row r="56" spans="10:11" ht="12.75">
      <c r="J56" s="67">
        <v>5659</v>
      </c>
      <c r="K56" s="70">
        <f t="shared" si="16"/>
        <v>177.29893578073268</v>
      </c>
    </row>
    <row r="57" spans="10:11" ht="12.75">
      <c r="J57" s="67">
        <v>15364</v>
      </c>
      <c r="K57" s="70">
        <f t="shared" si="16"/>
        <v>197.79223109021962</v>
      </c>
    </row>
    <row r="58" spans="10:11" ht="12.75">
      <c r="J58" s="67">
        <v>42408</v>
      </c>
      <c r="K58" s="70">
        <f t="shared" si="16"/>
        <v>218.62469440387943</v>
      </c>
    </row>
    <row r="59" spans="10:11" ht="12.75">
      <c r="J59" s="67">
        <v>101602</v>
      </c>
      <c r="K59" s="70">
        <f t="shared" si="16"/>
        <v>236.55209636659274</v>
      </c>
    </row>
    <row r="60" spans="10:11" ht="12.75">
      <c r="J60" s="67"/>
      <c r="K60" s="70" t="e">
        <f t="shared" si="16"/>
        <v>#NUM!</v>
      </c>
    </row>
    <row r="61" spans="10:11" ht="12.75">
      <c r="J61" s="67"/>
      <c r="K61" s="70" t="e">
        <f t="shared" si="16"/>
        <v>#NUM!</v>
      </c>
    </row>
  </sheetData>
  <sheetProtection password="CF48" sheet="1"/>
  <protectedRanges>
    <protectedRange sqref="M7:N18" name="Range2"/>
    <protectedRange sqref="C6:C11" name="Range1"/>
  </protectedRanges>
  <mergeCells count="14">
    <mergeCell ref="AA5:AD5"/>
    <mergeCell ref="AA6:AD6"/>
    <mergeCell ref="M46:O46"/>
    <mergeCell ref="M47:O47"/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86"/>
  <sheetViews>
    <sheetView zoomScalePageLayoutView="0" workbookViewId="0" topLeftCell="A1">
      <selection activeCell="C7" sqref="C7:C12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7109375" style="0" customWidth="1"/>
    <col min="4" max="4" width="13.7109375" style="0" customWidth="1"/>
    <col min="5" max="5" width="11.421875" style="0" customWidth="1"/>
    <col min="6" max="6" width="8.421875" style="0" customWidth="1"/>
    <col min="7" max="7" width="10.28125" style="0" customWidth="1"/>
    <col min="8" max="8" width="13.7109375" style="0" customWidth="1"/>
    <col min="9" max="9" width="1.71093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7109375" style="0" customWidth="1"/>
    <col min="26" max="26" width="8.8515625" style="0" customWidth="1"/>
    <col min="27" max="30" width="12.7109375" style="0" customWidth="1"/>
  </cols>
  <sheetData>
    <row r="1" spans="2:15" ht="16.5" thickBot="1">
      <c r="B1" s="77" t="s">
        <v>31</v>
      </c>
      <c r="C1" s="32"/>
      <c r="D1" s="32"/>
      <c r="E1" s="32"/>
      <c r="F1" s="32"/>
      <c r="G1" s="33"/>
      <c r="J1" s="25"/>
      <c r="K1" s="25"/>
      <c r="L1" s="25"/>
      <c r="M1" s="25"/>
      <c r="N1" s="25"/>
      <c r="O1" s="25"/>
    </row>
    <row r="2" spans="10:15" ht="20.25" customHeight="1">
      <c r="J2" s="25"/>
      <c r="K2" s="25"/>
      <c r="L2" s="25"/>
      <c r="M2" s="25"/>
      <c r="N2" s="25"/>
      <c r="O2" s="25"/>
    </row>
    <row r="3" spans="2:18" ht="27" customHeight="1" thickBot="1">
      <c r="B3" s="73" t="s">
        <v>9</v>
      </c>
      <c r="C3" s="10"/>
      <c r="D3" s="10"/>
      <c r="E3" s="10"/>
      <c r="F3" s="10"/>
      <c r="R3" s="73" t="s">
        <v>68</v>
      </c>
    </row>
    <row r="4" spans="2:16" ht="17.25" customHeight="1" thickBot="1">
      <c r="B4" s="6"/>
      <c r="J4" s="52" t="s">
        <v>40</v>
      </c>
      <c r="K4" s="53"/>
      <c r="L4" s="25"/>
      <c r="M4" s="201" t="s">
        <v>38</v>
      </c>
      <c r="N4" s="170"/>
      <c r="O4" s="170"/>
      <c r="P4" s="180"/>
    </row>
    <row r="5" spans="2:30" ht="15.75" thickBot="1">
      <c r="B5" s="12"/>
      <c r="E5" s="12"/>
      <c r="J5" s="54" t="s">
        <v>41</v>
      </c>
      <c r="K5" s="55"/>
      <c r="L5" s="25"/>
      <c r="M5" s="202" t="s">
        <v>74</v>
      </c>
      <c r="N5" s="182"/>
      <c r="O5" s="182"/>
      <c r="P5" s="183"/>
      <c r="S5" s="2" t="s">
        <v>12</v>
      </c>
      <c r="T5" s="18" t="s">
        <v>11</v>
      </c>
      <c r="U5" s="3" t="s">
        <v>28</v>
      </c>
      <c r="V5" s="3" t="s">
        <v>29</v>
      </c>
      <c r="W5" s="3" t="s">
        <v>13</v>
      </c>
      <c r="X5" s="7" t="s">
        <v>10</v>
      </c>
      <c r="Y5" s="4" t="s">
        <v>82</v>
      </c>
      <c r="AA5" s="179" t="s">
        <v>37</v>
      </c>
      <c r="AB5" s="170"/>
      <c r="AC5" s="170"/>
      <c r="AD5" s="180"/>
    </row>
    <row r="6" spans="2:30" ht="15.75" thickBot="1">
      <c r="B6" s="2" t="s">
        <v>12</v>
      </c>
      <c r="C6" s="18" t="s">
        <v>11</v>
      </c>
      <c r="D6" s="3" t="s">
        <v>28</v>
      </c>
      <c r="E6" s="3" t="s">
        <v>29</v>
      </c>
      <c r="F6" s="3" t="s">
        <v>13</v>
      </c>
      <c r="G6" s="7" t="s">
        <v>10</v>
      </c>
      <c r="H6" s="4" t="s">
        <v>82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55</v>
      </c>
      <c r="S6" s="19">
        <v>1</v>
      </c>
      <c r="T6" s="81">
        <f aca="true" t="shared" si="0" ref="T6:T11">M50</f>
        <v>0</v>
      </c>
      <c r="U6" s="114">
        <f aca="true" t="shared" si="1" ref="U6:U11">O50</f>
        <v>15.123049172920165</v>
      </c>
      <c r="V6" s="20">
        <f aca="true" t="shared" si="2" ref="V6:V11">LOG10(U6)</f>
        <v>1.1796393642779723</v>
      </c>
      <c r="W6" s="20" t="e">
        <f aca="true" t="shared" si="3" ref="W6:W11">Y$13*T6+Y$14</f>
        <v>#DIV/0!</v>
      </c>
      <c r="X6" s="21" t="e">
        <f aca="true" t="shared" si="4" ref="X6:X11">((ABS(W6-V6))/W6)*10</f>
        <v>#DIV/0!</v>
      </c>
      <c r="Y6" s="22" t="e">
        <f aca="true" t="shared" si="5" ref="Y6:Y11">10^W6</f>
        <v>#DIV/0!</v>
      </c>
      <c r="AA6" s="181" t="s">
        <v>69</v>
      </c>
      <c r="AB6" s="197"/>
      <c r="AC6" s="197"/>
      <c r="AD6" s="198"/>
    </row>
    <row r="7" spans="2:30" ht="15">
      <c r="B7" s="19">
        <v>1</v>
      </c>
      <c r="C7" s="123">
        <v>52.628475991339975</v>
      </c>
      <c r="D7" s="69"/>
      <c r="E7" s="20"/>
      <c r="F7" s="20">
        <f aca="true" t="shared" si="6" ref="F7:F12">H$14*C7+H$15</f>
        <v>2.001959301642659</v>
      </c>
      <c r="G7" s="21"/>
      <c r="H7" s="22">
        <f aca="true" t="shared" si="7" ref="H7:H12">10^F7</f>
        <v>100.45216507062074</v>
      </c>
      <c r="J7" s="56" t="s">
        <v>30</v>
      </c>
      <c r="K7" s="57"/>
      <c r="L7" s="25"/>
      <c r="M7" s="80"/>
      <c r="N7" s="123">
        <v>52.628475991339975</v>
      </c>
      <c r="O7" s="27">
        <f aca="true" t="shared" si="8" ref="O7:O18">H$14*N7+H$15</f>
        <v>2.001959301642659</v>
      </c>
      <c r="P7" s="72">
        <f aca="true" t="shared" si="9" ref="P7:P18">10^O7</f>
        <v>100.45216507062074</v>
      </c>
      <c r="S7" s="19">
        <v>2</v>
      </c>
      <c r="T7" s="81">
        <f t="shared" si="0"/>
        <v>0</v>
      </c>
      <c r="U7" s="114">
        <f t="shared" si="1"/>
        <v>15.123049172920165</v>
      </c>
      <c r="V7" s="20">
        <f t="shared" si="2"/>
        <v>1.1796393642779723</v>
      </c>
      <c r="W7" s="20" t="e">
        <f t="shared" si="3"/>
        <v>#DIV/0!</v>
      </c>
      <c r="X7" s="21" t="e">
        <f t="shared" si="4"/>
        <v>#DIV/0!</v>
      </c>
      <c r="Y7" s="22" t="e">
        <f t="shared" si="5"/>
        <v>#DIV/0!</v>
      </c>
      <c r="AA7" s="26" t="s">
        <v>59</v>
      </c>
      <c r="AB7" s="115" t="s">
        <v>25</v>
      </c>
      <c r="AC7" s="115" t="s">
        <v>26</v>
      </c>
      <c r="AD7" s="26" t="s">
        <v>55</v>
      </c>
    </row>
    <row r="8" spans="2:30" ht="13.5" thickBot="1">
      <c r="B8" s="19">
        <v>2</v>
      </c>
      <c r="C8" s="123">
        <v>136.69013045059344</v>
      </c>
      <c r="D8" s="114">
        <v>6418</v>
      </c>
      <c r="E8" s="20">
        <f>LOG10(D8)</f>
        <v>3.8073997127594854</v>
      </c>
      <c r="F8" s="20">
        <f t="shared" si="6"/>
        <v>3.7923887805209313</v>
      </c>
      <c r="G8" s="21">
        <f>((ABS(F8-E8))/F8)</f>
        <v>0.003958173359138607</v>
      </c>
      <c r="H8" s="22">
        <f t="shared" si="7"/>
        <v>6199.95847149861</v>
      </c>
      <c r="J8" s="58" t="s">
        <v>23</v>
      </c>
      <c r="K8" s="59" t="s">
        <v>24</v>
      </c>
      <c r="L8" s="25"/>
      <c r="M8" s="80"/>
      <c r="N8" s="123">
        <v>136.69013045059344</v>
      </c>
      <c r="O8" s="27">
        <f t="shared" si="8"/>
        <v>3.7923887805209313</v>
      </c>
      <c r="P8" s="72">
        <f t="shared" si="9"/>
        <v>6199.95847149861</v>
      </c>
      <c r="S8" s="19">
        <v>3</v>
      </c>
      <c r="T8" s="81">
        <f t="shared" si="0"/>
        <v>0</v>
      </c>
      <c r="U8" s="114">
        <f t="shared" si="1"/>
        <v>15.123049172920165</v>
      </c>
      <c r="V8" s="20">
        <f t="shared" si="2"/>
        <v>1.1796393642779723</v>
      </c>
      <c r="W8" s="20" t="e">
        <f t="shared" si="3"/>
        <v>#DIV/0!</v>
      </c>
      <c r="X8" s="21" t="e">
        <f t="shared" si="4"/>
        <v>#DIV/0!</v>
      </c>
      <c r="Y8" s="22" t="e">
        <f t="shared" si="5"/>
        <v>#DIV/0!</v>
      </c>
      <c r="AA8" s="116"/>
      <c r="AB8" s="60"/>
      <c r="AC8" s="117" t="e">
        <f aca="true" t="shared" si="10" ref="AC8:AC19">Y$13*AB8+Y$14</f>
        <v>#DIV/0!</v>
      </c>
      <c r="AD8" s="72" t="e">
        <f aca="true" t="shared" si="11" ref="AD8:AD19">10^AC8</f>
        <v>#DIV/0!</v>
      </c>
    </row>
    <row r="9" spans="2:30" ht="12.75">
      <c r="B9" s="19">
        <v>3</v>
      </c>
      <c r="C9" s="123">
        <v>181.96502565475706</v>
      </c>
      <c r="D9" s="114">
        <v>55448</v>
      </c>
      <c r="E9" s="20">
        <f>LOG10(D9)</f>
        <v>4.743885885839037</v>
      </c>
      <c r="F9" s="20">
        <f t="shared" si="6"/>
        <v>4.756698935348437</v>
      </c>
      <c r="G9" s="21">
        <f>((ABS(F9-E9))/F9)</f>
        <v>0.002693685197139994</v>
      </c>
      <c r="H9" s="22">
        <f t="shared" si="7"/>
        <v>57108.26095473702</v>
      </c>
      <c r="J9" s="60"/>
      <c r="K9" s="61">
        <f aca="true" t="shared" si="12" ref="K9:K16">J9/4</f>
        <v>0</v>
      </c>
      <c r="L9" s="25"/>
      <c r="M9" s="80"/>
      <c r="N9" s="123">
        <v>181.96502565475706</v>
      </c>
      <c r="O9" s="27">
        <f t="shared" si="8"/>
        <v>4.756698935348437</v>
      </c>
      <c r="P9" s="72">
        <f t="shared" si="9"/>
        <v>57108.26095473702</v>
      </c>
      <c r="S9" s="19">
        <v>4</v>
      </c>
      <c r="T9" s="81">
        <f t="shared" si="0"/>
        <v>0</v>
      </c>
      <c r="U9" s="114">
        <f t="shared" si="1"/>
        <v>15.123049172920165</v>
      </c>
      <c r="V9" s="20">
        <f t="shared" si="2"/>
        <v>1.1796393642779723</v>
      </c>
      <c r="W9" s="20" t="e">
        <f t="shared" si="3"/>
        <v>#DIV/0!</v>
      </c>
      <c r="X9" s="21" t="e">
        <f t="shared" si="4"/>
        <v>#DIV/0!</v>
      </c>
      <c r="Y9" s="22" t="e">
        <f t="shared" si="5"/>
        <v>#DIV/0!</v>
      </c>
      <c r="AA9" s="116"/>
      <c r="AB9" s="60"/>
      <c r="AC9" s="117" t="e">
        <f t="shared" si="10"/>
        <v>#DIV/0!</v>
      </c>
      <c r="AD9" s="72" t="e">
        <f t="shared" si="11"/>
        <v>#DIV/0!</v>
      </c>
    </row>
    <row r="10" spans="2:30" ht="12.75">
      <c r="B10" s="19">
        <v>4</v>
      </c>
      <c r="C10" s="123">
        <v>203.99691011379056</v>
      </c>
      <c r="D10" s="114">
        <v>161385</v>
      </c>
      <c r="E10" s="20">
        <f>LOG10(D10)</f>
        <v>5.207863166569683</v>
      </c>
      <c r="F10" s="20">
        <f t="shared" si="6"/>
        <v>5.225956121213299</v>
      </c>
      <c r="G10" s="21">
        <f>((ABS(F10-E10))/F10)</f>
        <v>0.003462132904287633</v>
      </c>
      <c r="H10" s="22">
        <f t="shared" si="7"/>
        <v>168250.40612902853</v>
      </c>
      <c r="J10" s="60"/>
      <c r="K10" s="61">
        <f t="shared" si="12"/>
        <v>0</v>
      </c>
      <c r="L10" s="25"/>
      <c r="M10" s="80"/>
      <c r="N10" s="123">
        <v>203.99691011379056</v>
      </c>
      <c r="O10" s="27">
        <f t="shared" si="8"/>
        <v>5.225956121213299</v>
      </c>
      <c r="P10" s="72">
        <f t="shared" si="9"/>
        <v>168250.40612902853</v>
      </c>
      <c r="S10" s="19">
        <v>5</v>
      </c>
      <c r="T10" s="81">
        <f t="shared" si="0"/>
        <v>0</v>
      </c>
      <c r="U10" s="114">
        <f t="shared" si="1"/>
        <v>15.123049172920165</v>
      </c>
      <c r="V10" s="20">
        <f t="shared" si="2"/>
        <v>1.1796393642779723</v>
      </c>
      <c r="W10" s="20" t="e">
        <f t="shared" si="3"/>
        <v>#DIV/0!</v>
      </c>
      <c r="X10" s="21" t="e">
        <f t="shared" si="4"/>
        <v>#DIV/0!</v>
      </c>
      <c r="Y10" s="22" t="e">
        <f t="shared" si="5"/>
        <v>#DIV/0!</v>
      </c>
      <c r="AA10" s="116"/>
      <c r="AB10" s="60"/>
      <c r="AC10" s="117" t="e">
        <f t="shared" si="10"/>
        <v>#DIV/0!</v>
      </c>
      <c r="AD10" s="72" t="e">
        <f t="shared" si="11"/>
        <v>#DIV/0!</v>
      </c>
    </row>
    <row r="11" spans="2:30" ht="13.5" thickBot="1">
      <c r="B11" s="19">
        <v>5</v>
      </c>
      <c r="C11" s="123">
        <v>224.97041984091933</v>
      </c>
      <c r="D11" s="114">
        <v>461799</v>
      </c>
      <c r="E11" s="20">
        <f>LOG10(D11)</f>
        <v>5.664452988141677</v>
      </c>
      <c r="F11" s="20">
        <f t="shared" si="6"/>
        <v>5.672670979879252</v>
      </c>
      <c r="G11" s="21">
        <f>((ABS(F11-E11))/F11)</f>
        <v>0.0014486988169636094</v>
      </c>
      <c r="H11" s="22">
        <f t="shared" si="7"/>
        <v>470620.6505949597</v>
      </c>
      <c r="J11" s="60"/>
      <c r="K11" s="61">
        <f t="shared" si="12"/>
        <v>0</v>
      </c>
      <c r="L11" s="25"/>
      <c r="M11" s="80"/>
      <c r="N11" s="123">
        <v>224.97041984091933</v>
      </c>
      <c r="O11" s="27">
        <f t="shared" si="8"/>
        <v>5.672670979879252</v>
      </c>
      <c r="P11" s="72">
        <f t="shared" si="9"/>
        <v>470620.6505949597</v>
      </c>
      <c r="S11" s="19">
        <v>6</v>
      </c>
      <c r="T11" s="81">
        <f t="shared" si="0"/>
        <v>0</v>
      </c>
      <c r="U11" s="114">
        <f t="shared" si="1"/>
        <v>15.123049172920165</v>
      </c>
      <c r="V11" s="138">
        <f t="shared" si="2"/>
        <v>1.1796393642779723</v>
      </c>
      <c r="W11" s="139" t="e">
        <f t="shared" si="3"/>
        <v>#DIV/0!</v>
      </c>
      <c r="X11" s="140" t="e">
        <f t="shared" si="4"/>
        <v>#DIV/0!</v>
      </c>
      <c r="Y11" s="22" t="e">
        <f t="shared" si="5"/>
        <v>#DIV/0!</v>
      </c>
      <c r="AA11" s="116"/>
      <c r="AB11" s="60"/>
      <c r="AC11" s="117" t="e">
        <f t="shared" si="10"/>
        <v>#DIV/0!</v>
      </c>
      <c r="AD11" s="72" t="e">
        <f t="shared" si="11"/>
        <v>#DIV/0!</v>
      </c>
    </row>
    <row r="12" spans="2:30" ht="13.5" thickBot="1">
      <c r="B12" s="19">
        <v>6</v>
      </c>
      <c r="C12" s="123">
        <v>241.33774846595557</v>
      </c>
      <c r="D12" s="114">
        <v>1110176</v>
      </c>
      <c r="E12" s="20">
        <f>LOG10(D12)</f>
        <v>6.045391834435016</v>
      </c>
      <c r="F12" s="20">
        <f t="shared" si="6"/>
        <v>6.021278770782981</v>
      </c>
      <c r="G12" s="21">
        <f>((ABS(F12-E12))/F12)</f>
        <v>0.004004641633441434</v>
      </c>
      <c r="H12" s="22">
        <f t="shared" si="7"/>
        <v>1050216.3393282753</v>
      </c>
      <c r="J12" s="60"/>
      <c r="K12" s="61">
        <f t="shared" si="12"/>
        <v>0</v>
      </c>
      <c r="L12" s="25"/>
      <c r="M12" s="80"/>
      <c r="N12" s="123">
        <v>241.33774846595557</v>
      </c>
      <c r="O12" s="27">
        <f t="shared" si="8"/>
        <v>6.021278770782981</v>
      </c>
      <c r="P12" s="72">
        <f t="shared" si="9"/>
        <v>1050216.3393282753</v>
      </c>
      <c r="V12" s="189" t="s">
        <v>58</v>
      </c>
      <c r="W12" s="190"/>
      <c r="X12" s="98" t="e">
        <f>AVERAGE(X6:X11)</f>
        <v>#DIV/0!</v>
      </c>
      <c r="AA12" s="116"/>
      <c r="AB12" s="60"/>
      <c r="AC12" s="117" t="e">
        <f t="shared" si="10"/>
        <v>#DIV/0!</v>
      </c>
      <c r="AD12" s="72" t="e">
        <f t="shared" si="11"/>
        <v>#DIV/0!</v>
      </c>
    </row>
    <row r="13" spans="5:30" ht="13.5" thickBot="1">
      <c r="E13" s="189" t="s">
        <v>58</v>
      </c>
      <c r="F13" s="190"/>
      <c r="G13" s="98">
        <f>AVERAGE(G8:G12)</f>
        <v>0.0031134663821942555</v>
      </c>
      <c r="J13" s="60"/>
      <c r="K13" s="61">
        <f t="shared" si="12"/>
        <v>0</v>
      </c>
      <c r="L13" s="25"/>
      <c r="M13" s="80"/>
      <c r="N13" s="123"/>
      <c r="O13" s="27">
        <f t="shared" si="8"/>
        <v>0.8810252033373889</v>
      </c>
      <c r="P13" s="72">
        <f t="shared" si="9"/>
        <v>7.6037040210531135</v>
      </c>
      <c r="X13" s="82" t="s">
        <v>33</v>
      </c>
      <c r="Y13" s="83" t="e">
        <f>SLOPE(V6:V11,T6:T11)</f>
        <v>#DIV/0!</v>
      </c>
      <c r="AA13" s="116"/>
      <c r="AB13" s="60"/>
      <c r="AC13" s="117" t="e">
        <f t="shared" si="10"/>
        <v>#DIV/0!</v>
      </c>
      <c r="AD13" s="72" t="e">
        <f t="shared" si="11"/>
        <v>#DIV/0!</v>
      </c>
    </row>
    <row r="14" spans="7:30" ht="12.75">
      <c r="G14" s="82" t="s">
        <v>33</v>
      </c>
      <c r="H14" s="83">
        <f>SLOPE(E8:E12,C8:C12)</f>
        <v>0.021299003575359472</v>
      </c>
      <c r="I14" s="34"/>
      <c r="J14" s="60"/>
      <c r="K14" s="61">
        <f t="shared" si="12"/>
        <v>0</v>
      </c>
      <c r="L14" s="25"/>
      <c r="M14" s="80"/>
      <c r="N14" s="60"/>
      <c r="O14" s="27">
        <f t="shared" si="8"/>
        <v>0.8810252033373889</v>
      </c>
      <c r="P14" s="72">
        <f t="shared" si="9"/>
        <v>7.6037040210531135</v>
      </c>
      <c r="X14" s="84" t="s">
        <v>34</v>
      </c>
      <c r="Y14" s="85" t="e">
        <f>INTERCEPT(V6:V11,T6:T11)</f>
        <v>#DIV/0!</v>
      </c>
      <c r="AA14" s="116"/>
      <c r="AB14" s="60"/>
      <c r="AC14" s="117" t="e">
        <f t="shared" si="10"/>
        <v>#DIV/0!</v>
      </c>
      <c r="AD14" s="72" t="e">
        <f t="shared" si="11"/>
        <v>#DIV/0!</v>
      </c>
    </row>
    <row r="15" spans="7:30" ht="13.5" thickBot="1">
      <c r="G15" s="84" t="s">
        <v>34</v>
      </c>
      <c r="H15" s="85">
        <f>INTERCEPT(E8:E12,C8:C12)</f>
        <v>0.8810252033373889</v>
      </c>
      <c r="I15" s="34"/>
      <c r="J15" s="60"/>
      <c r="K15" s="61">
        <f t="shared" si="12"/>
        <v>0</v>
      </c>
      <c r="L15" s="25"/>
      <c r="M15" s="80"/>
      <c r="N15" s="60"/>
      <c r="O15" s="27">
        <f t="shared" si="8"/>
        <v>0.8810252033373889</v>
      </c>
      <c r="P15" s="72">
        <f t="shared" si="9"/>
        <v>7.6037040210531135</v>
      </c>
      <c r="X15" s="86" t="s">
        <v>35</v>
      </c>
      <c r="Y15" s="87" t="e">
        <f>RSQ(V6:V11,T6:T11)</f>
        <v>#DIV/0!</v>
      </c>
      <c r="AA15" s="116"/>
      <c r="AB15" s="60"/>
      <c r="AC15" s="117" t="e">
        <f t="shared" si="10"/>
        <v>#DIV/0!</v>
      </c>
      <c r="AD15" s="72" t="e">
        <f t="shared" si="11"/>
        <v>#DIV/0!</v>
      </c>
    </row>
    <row r="16" spans="7:30" ht="13.5" thickBot="1">
      <c r="G16" s="86" t="s">
        <v>35</v>
      </c>
      <c r="H16" s="87">
        <f>RSQ(E8:E12,C8:C12)</f>
        <v>0.9995479542824115</v>
      </c>
      <c r="I16" s="34"/>
      <c r="J16" s="60"/>
      <c r="K16" s="61">
        <f t="shared" si="12"/>
        <v>0</v>
      </c>
      <c r="L16" s="25"/>
      <c r="M16" s="80"/>
      <c r="N16" s="60"/>
      <c r="O16" s="27">
        <f t="shared" si="8"/>
        <v>0.8810252033373889</v>
      </c>
      <c r="P16" s="72">
        <f t="shared" si="9"/>
        <v>7.6037040210531135</v>
      </c>
      <c r="AA16" s="116"/>
      <c r="AB16" s="60"/>
      <c r="AC16" s="117" t="e">
        <f t="shared" si="10"/>
        <v>#DIV/0!</v>
      </c>
      <c r="AD16" s="72" t="e">
        <f t="shared" si="11"/>
        <v>#DIV/0!</v>
      </c>
    </row>
    <row r="17" spans="12:30" ht="12.75">
      <c r="L17" s="25"/>
      <c r="M17" s="80"/>
      <c r="N17" s="60"/>
      <c r="O17" s="27">
        <f t="shared" si="8"/>
        <v>0.8810252033373889</v>
      </c>
      <c r="P17" s="72">
        <f t="shared" si="9"/>
        <v>7.6037040210531135</v>
      </c>
      <c r="AA17" s="116"/>
      <c r="AB17" s="60"/>
      <c r="AC17" s="117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0"/>
      <c r="N18" s="60"/>
      <c r="O18" s="27">
        <f t="shared" si="8"/>
        <v>0.8810252033373889</v>
      </c>
      <c r="P18" s="72">
        <f t="shared" si="9"/>
        <v>7.6037040210531135</v>
      </c>
      <c r="AA18" s="116"/>
      <c r="AB18" s="60"/>
      <c r="AC18" s="117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AA19" s="116"/>
      <c r="AB19" s="60"/>
      <c r="AC19" s="117" t="e">
        <f t="shared" si="10"/>
        <v>#DIV/0!</v>
      </c>
      <c r="AD19" s="72" t="e">
        <f t="shared" si="11"/>
        <v>#DIV/0!</v>
      </c>
    </row>
    <row r="20" spans="10:15" ht="15">
      <c r="J20" s="62" t="s">
        <v>36</v>
      </c>
      <c r="K20" s="63"/>
      <c r="L20" s="25"/>
      <c r="M20" s="74" t="s">
        <v>39</v>
      </c>
      <c r="N20" s="75"/>
      <c r="O20" s="25"/>
    </row>
    <row r="21" spans="10:15" ht="15">
      <c r="J21" s="56" t="s">
        <v>42</v>
      </c>
      <c r="K21" s="57"/>
      <c r="L21" s="25"/>
      <c r="M21" s="48" t="s">
        <v>47</v>
      </c>
      <c r="N21" s="49"/>
      <c r="O21" s="25"/>
    </row>
    <row r="22" spans="10:15" ht="15">
      <c r="J22" s="56" t="s">
        <v>30</v>
      </c>
      <c r="K22" s="57"/>
      <c r="L22" s="25"/>
      <c r="M22" s="48" t="s">
        <v>48</v>
      </c>
      <c r="N22" s="49"/>
      <c r="O22" s="25"/>
    </row>
    <row r="23" spans="10:15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</row>
    <row r="24" spans="10:15" ht="12.75">
      <c r="J24" s="64"/>
      <c r="K24" s="65" t="e">
        <f aca="true" t="shared" si="13" ref="K24:K31">LOG10(J24*10)*(64)</f>
        <v>#NUM!</v>
      </c>
      <c r="L24" s="25"/>
      <c r="M24" s="48" t="s">
        <v>50</v>
      </c>
      <c r="N24" s="49"/>
      <c r="O24" s="25"/>
    </row>
    <row r="25" spans="10:15" ht="12.75">
      <c r="J25" s="60"/>
      <c r="K25" s="65" t="e">
        <f t="shared" si="13"/>
        <v>#NUM!</v>
      </c>
      <c r="L25" s="25"/>
      <c r="M25" s="48" t="s">
        <v>46</v>
      </c>
      <c r="N25" s="49"/>
      <c r="O25" s="25"/>
    </row>
    <row r="26" spans="10:15" ht="12.75">
      <c r="J26" s="60"/>
      <c r="K26" s="65" t="e">
        <f t="shared" si="13"/>
        <v>#NUM!</v>
      </c>
      <c r="L26" s="25"/>
      <c r="M26" s="76" t="s">
        <v>51</v>
      </c>
      <c r="N26" s="49"/>
      <c r="O26" s="25"/>
    </row>
    <row r="27" spans="10:15" ht="12.75">
      <c r="J27" s="60"/>
      <c r="K27" s="65" t="e">
        <f t="shared" si="13"/>
        <v>#NUM!</v>
      </c>
      <c r="L27" s="25"/>
      <c r="M27" s="50" t="s">
        <v>52</v>
      </c>
      <c r="N27" s="51"/>
      <c r="O27" s="25"/>
    </row>
    <row r="28" spans="10:15" ht="12.75">
      <c r="J28" s="60"/>
      <c r="K28" s="65" t="e">
        <f t="shared" si="13"/>
        <v>#NUM!</v>
      </c>
      <c r="L28" s="25"/>
      <c r="O28" s="25"/>
    </row>
    <row r="29" spans="10:15" ht="12.75">
      <c r="J29" s="60"/>
      <c r="K29" s="65" t="e">
        <f t="shared" si="13"/>
        <v>#NUM!</v>
      </c>
      <c r="L29" s="25"/>
      <c r="O29" s="25"/>
    </row>
    <row r="30" spans="10:15" ht="12.75">
      <c r="J30" s="60"/>
      <c r="K30" s="65" t="e">
        <f t="shared" si="13"/>
        <v>#NUM!</v>
      </c>
      <c r="L30" s="25"/>
      <c r="O30" s="25"/>
    </row>
    <row r="31" spans="10:15" ht="12.75">
      <c r="J31" s="60"/>
      <c r="K31" s="65" t="e">
        <f t="shared" si="13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44</v>
      </c>
      <c r="K34" s="53"/>
      <c r="L34" s="25"/>
      <c r="M34" s="176" t="s">
        <v>65</v>
      </c>
      <c r="N34" s="177"/>
      <c r="O34" s="177"/>
      <c r="P34" s="185"/>
    </row>
    <row r="35" spans="10:16" ht="15">
      <c r="J35" s="54" t="s">
        <v>45</v>
      </c>
      <c r="K35" s="66"/>
      <c r="L35" s="25"/>
      <c r="M35" s="179" t="s">
        <v>61</v>
      </c>
      <c r="N35" s="191"/>
      <c r="O35" s="191"/>
      <c r="P35" s="192"/>
    </row>
    <row r="36" spans="10:16" ht="15">
      <c r="J36" s="56" t="s">
        <v>42</v>
      </c>
      <c r="K36" s="57"/>
      <c r="L36" s="25"/>
      <c r="M36" s="193" t="s">
        <v>83</v>
      </c>
      <c r="N36" s="194"/>
      <c r="O36" s="194"/>
      <c r="P36" s="195"/>
    </row>
    <row r="37" spans="10:16" ht="15.75" thickBot="1">
      <c r="J37" s="56" t="s">
        <v>30</v>
      </c>
      <c r="K37" s="57"/>
      <c r="L37" s="25"/>
      <c r="M37" s="193" t="s">
        <v>63</v>
      </c>
      <c r="N37" s="196"/>
      <c r="O37" s="196"/>
      <c r="P37" s="195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55</v>
      </c>
      <c r="P38" s="103" t="s">
        <v>85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52.628475991339975</v>
      </c>
      <c r="N39" s="65">
        <f>10^(4*(M39/256))</f>
        <v>6.642322187941684</v>
      </c>
      <c r="O39" s="65">
        <f>P7</f>
        <v>100.45216507062074</v>
      </c>
      <c r="P39" s="121">
        <f>O39/N39</f>
        <v>15.123049172920165</v>
      </c>
    </row>
    <row r="40" spans="10:16" ht="12.75">
      <c r="J40" s="60"/>
      <c r="K40" s="65" t="e">
        <f t="shared" si="14"/>
        <v>#NUM!</v>
      </c>
      <c r="L40" s="25"/>
      <c r="M40" s="64">
        <f>N8</f>
        <v>136.69013045059344</v>
      </c>
      <c r="N40" s="65">
        <f>10^(4*(M40/256))</f>
        <v>136.70465030602105</v>
      </c>
      <c r="O40" s="65">
        <f>P8</f>
        <v>6199.95847149861</v>
      </c>
      <c r="P40" s="121">
        <f>O40/N40</f>
        <v>45.35294488972873</v>
      </c>
    </row>
    <row r="41" spans="10:16" ht="12.75">
      <c r="J41" s="60"/>
      <c r="K41" s="65" t="e">
        <f t="shared" si="14"/>
        <v>#NUM!</v>
      </c>
      <c r="L41" s="25"/>
      <c r="M41" s="64">
        <f>N9</f>
        <v>181.96502565475706</v>
      </c>
      <c r="N41" s="65">
        <f>10^(4*(M41/256))</f>
        <v>696.9530546042222</v>
      </c>
      <c r="O41" s="65">
        <f>P9</f>
        <v>57108.26095473702</v>
      </c>
      <c r="P41" s="121">
        <f>O41/N41</f>
        <v>81.9398962060178</v>
      </c>
    </row>
    <row r="42" spans="10:16" ht="12.75">
      <c r="J42" s="60"/>
      <c r="K42" s="65" t="e">
        <f t="shared" si="14"/>
        <v>#NUM!</v>
      </c>
      <c r="L42" s="25"/>
      <c r="M42" s="64">
        <f>N10</f>
        <v>203.99691011379056</v>
      </c>
      <c r="N42" s="65">
        <f>10^(4*(M42/256))</f>
        <v>1539.7553456498792</v>
      </c>
      <c r="O42" s="65">
        <f>P10</f>
        <v>168250.40612902853</v>
      </c>
      <c r="P42" s="121">
        <f>O42/N42</f>
        <v>109.27086994980729</v>
      </c>
    </row>
    <row r="43" spans="10:16" ht="12.75">
      <c r="J43" s="60"/>
      <c r="K43" s="65" t="e">
        <f t="shared" si="14"/>
        <v>#NUM!</v>
      </c>
      <c r="L43" s="25"/>
      <c r="M43" s="64">
        <f>N11</f>
        <v>224.97041984091933</v>
      </c>
      <c r="N43" s="65">
        <f>10^(4*(M43/256))</f>
        <v>3274.6343264388215</v>
      </c>
      <c r="O43" s="65">
        <f>P11</f>
        <v>470620.6505949597</v>
      </c>
      <c r="P43" s="121">
        <f>O43/N43</f>
        <v>143.71700888714545</v>
      </c>
    </row>
    <row r="44" spans="1:12" ht="13.5" thickBot="1">
      <c r="A44" s="10"/>
      <c r="B44" s="10"/>
      <c r="C44" s="10"/>
      <c r="D44" s="10"/>
      <c r="E44" s="10"/>
      <c r="F44" s="10"/>
      <c r="G44" s="10"/>
      <c r="H44" s="10"/>
      <c r="J44" s="60"/>
      <c r="K44" s="65" t="e">
        <f t="shared" si="14"/>
        <v>#NUM!</v>
      </c>
      <c r="L44" s="25"/>
    </row>
    <row r="45" spans="2:15" ht="13.5" thickBot="1">
      <c r="B45" s="10"/>
      <c r="C45" s="10"/>
      <c r="D45" s="10"/>
      <c r="E45" s="141"/>
      <c r="F45" s="23"/>
      <c r="G45" s="141"/>
      <c r="H45" s="23"/>
      <c r="J45" s="60"/>
      <c r="K45" s="65" t="e">
        <f t="shared" si="14"/>
        <v>#NUM!</v>
      </c>
      <c r="L45" s="25"/>
      <c r="M45" s="176" t="s">
        <v>117</v>
      </c>
      <c r="N45" s="177"/>
      <c r="O45" s="178"/>
    </row>
    <row r="46" spans="1:15" ht="15">
      <c r="A46" s="135" t="s">
        <v>105</v>
      </c>
      <c r="B46" s="14"/>
      <c r="C46" s="14"/>
      <c r="D46" s="14"/>
      <c r="E46" s="132" t="s">
        <v>3</v>
      </c>
      <c r="F46" s="14"/>
      <c r="G46" s="132" t="s">
        <v>7</v>
      </c>
      <c r="H46" s="13"/>
      <c r="J46" s="60"/>
      <c r="K46" s="65" t="e">
        <f t="shared" si="14"/>
        <v>#NUM!</v>
      </c>
      <c r="M46" s="179" t="s">
        <v>84</v>
      </c>
      <c r="N46" s="191"/>
      <c r="O46" s="199"/>
    </row>
    <row r="47" spans="1:15" ht="15">
      <c r="A47" s="133"/>
      <c r="B47" s="16"/>
      <c r="C47" s="23"/>
      <c r="D47" s="16"/>
      <c r="E47" s="16"/>
      <c r="F47" s="23"/>
      <c r="G47" s="23"/>
      <c r="H47" s="13"/>
      <c r="J47" s="25"/>
      <c r="K47" s="25"/>
      <c r="M47" s="193" t="s">
        <v>106</v>
      </c>
      <c r="N47" s="194"/>
      <c r="O47" s="200"/>
    </row>
    <row r="48" spans="1:15" ht="15.75" thickBot="1">
      <c r="A48" s="134" t="s">
        <v>5</v>
      </c>
      <c r="B48" s="15"/>
      <c r="C48" s="15"/>
      <c r="D48" s="132" t="s">
        <v>6</v>
      </c>
      <c r="E48" s="14"/>
      <c r="F48" s="14"/>
      <c r="G48" s="132" t="s">
        <v>4</v>
      </c>
      <c r="H48" s="161"/>
      <c r="I48" s="23"/>
      <c r="J48" s="25"/>
      <c r="K48" s="25"/>
      <c r="M48" s="186"/>
      <c r="N48" s="187"/>
      <c r="O48" s="188"/>
    </row>
    <row r="49" spans="1:15" ht="15" thickBot="1">
      <c r="A49" s="42"/>
      <c r="B49" s="14"/>
      <c r="C49" s="16"/>
      <c r="D49" s="14"/>
      <c r="E49" s="14"/>
      <c r="F49" s="16"/>
      <c r="G49" s="23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87</v>
      </c>
    </row>
    <row r="50" spans="1:15" ht="15">
      <c r="A50" s="131" t="s">
        <v>8</v>
      </c>
      <c r="B50" s="14"/>
      <c r="C50" s="14"/>
      <c r="D50" s="14"/>
      <c r="E50" s="14"/>
      <c r="F50" s="14"/>
      <c r="G50" s="14"/>
      <c r="H50" s="13"/>
      <c r="I50" s="23"/>
      <c r="J50" s="54" t="s">
        <v>107</v>
      </c>
      <c r="K50" s="66"/>
      <c r="M50" s="113"/>
      <c r="N50" s="105">
        <f aca="true" t="shared" si="15" ref="N50:N55">10^(4*(M50/256))</f>
        <v>1</v>
      </c>
      <c r="O50" s="112">
        <f>P39*N50</f>
        <v>15.123049172920165</v>
      </c>
    </row>
    <row r="51" spans="1:15" ht="15">
      <c r="A51" s="42"/>
      <c r="B51" s="16"/>
      <c r="C51" s="16"/>
      <c r="D51" s="16"/>
      <c r="E51" s="16"/>
      <c r="F51" s="16"/>
      <c r="G51" s="16"/>
      <c r="H51" s="13"/>
      <c r="I51" s="10"/>
      <c r="J51" s="56" t="s">
        <v>42</v>
      </c>
      <c r="K51" s="57"/>
      <c r="M51" s="113"/>
      <c r="N51" s="105">
        <f t="shared" si="15"/>
        <v>1</v>
      </c>
      <c r="O51" s="112">
        <f>P39*N51</f>
        <v>15.123049172920165</v>
      </c>
    </row>
    <row r="52" spans="1:15" ht="15">
      <c r="A52" s="136"/>
      <c r="I52" s="23"/>
      <c r="J52" s="56" t="s">
        <v>30</v>
      </c>
      <c r="K52" s="57"/>
      <c r="M52" s="113"/>
      <c r="N52" s="105">
        <f t="shared" si="15"/>
        <v>1</v>
      </c>
      <c r="O52" s="112">
        <f>P39*N52</f>
        <v>15.123049172920165</v>
      </c>
    </row>
    <row r="53" spans="1:15" ht="15" thickBot="1">
      <c r="A53" s="10"/>
      <c r="I53" s="23"/>
      <c r="J53" s="58" t="s">
        <v>108</v>
      </c>
      <c r="K53" s="59" t="s">
        <v>24</v>
      </c>
      <c r="L53" s="25"/>
      <c r="M53" s="113"/>
      <c r="N53" s="105">
        <f t="shared" si="15"/>
        <v>1</v>
      </c>
      <c r="O53" s="112">
        <f>P39*N53</f>
        <v>15.123049172920165</v>
      </c>
    </row>
    <row r="54" spans="10:15" ht="12.75">
      <c r="J54" s="64">
        <v>13</v>
      </c>
      <c r="K54" s="65">
        <f>LOG10(J54)*(256/LOG10(262144))</f>
        <v>52.628475991339975</v>
      </c>
      <c r="L54" s="25"/>
      <c r="M54" s="113"/>
      <c r="N54" s="105">
        <f t="shared" si="15"/>
        <v>1</v>
      </c>
      <c r="O54" s="112">
        <f>P39*N54</f>
        <v>15.123049172920165</v>
      </c>
    </row>
    <row r="55" spans="10:15" ht="12.75">
      <c r="J55" s="60">
        <v>782</v>
      </c>
      <c r="K55" s="65">
        <f aca="true" t="shared" si="16" ref="K55:K61">LOG10(J55)*(256/LOG10(262144))</f>
        <v>136.69013045059344</v>
      </c>
      <c r="L55" s="25"/>
      <c r="M55" s="110"/>
      <c r="N55" s="105">
        <f t="shared" si="15"/>
        <v>1</v>
      </c>
      <c r="O55" s="111">
        <f>P39*N55</f>
        <v>15.123049172920165</v>
      </c>
    </row>
    <row r="56" spans="10:15" ht="12.75">
      <c r="J56" s="60">
        <v>7104</v>
      </c>
      <c r="K56" s="65">
        <f t="shared" si="16"/>
        <v>181.96502565475706</v>
      </c>
      <c r="L56" s="25"/>
      <c r="M56" s="25"/>
      <c r="N56" s="25"/>
      <c r="O56" s="25"/>
    </row>
    <row r="57" spans="10:15" ht="12.75">
      <c r="J57" s="60">
        <v>20789</v>
      </c>
      <c r="K57" s="65">
        <f t="shared" si="16"/>
        <v>203.99691011379056</v>
      </c>
      <c r="L57" s="25"/>
      <c r="M57" s="25"/>
      <c r="N57" s="25"/>
      <c r="O57" s="25"/>
    </row>
    <row r="58" spans="10:15" ht="12.75">
      <c r="J58" s="60">
        <v>57778</v>
      </c>
      <c r="K58" s="65">
        <f t="shared" si="16"/>
        <v>224.97041984091933</v>
      </c>
      <c r="L58" s="25"/>
      <c r="M58" s="25"/>
      <c r="N58" s="25"/>
      <c r="O58" s="25"/>
    </row>
    <row r="59" spans="10:15" ht="12.75">
      <c r="J59" s="60">
        <v>128291</v>
      </c>
      <c r="K59" s="65">
        <f t="shared" si="16"/>
        <v>241.33774846595557</v>
      </c>
      <c r="L59" s="25"/>
      <c r="M59" s="25"/>
      <c r="N59" s="25"/>
      <c r="O59" s="25"/>
    </row>
    <row r="60" spans="10:15" ht="12.75">
      <c r="J60" s="60"/>
      <c r="K60" s="65" t="e">
        <f t="shared" si="16"/>
        <v>#NUM!</v>
      </c>
      <c r="L60" s="25"/>
      <c r="M60" s="25"/>
      <c r="N60" s="25"/>
      <c r="O60" s="25"/>
    </row>
    <row r="61" spans="10:15" ht="12.75">
      <c r="J61" s="60"/>
      <c r="K61" s="65" t="e">
        <f t="shared" si="16"/>
        <v>#NUM!</v>
      </c>
      <c r="L61" s="25"/>
      <c r="M61" s="25"/>
      <c r="N61" s="25"/>
      <c r="O61" s="25"/>
    </row>
    <row r="62" spans="10:15" ht="12.75">
      <c r="J62" s="25"/>
      <c r="K62" s="25"/>
      <c r="L62" s="25"/>
      <c r="M62" s="25"/>
      <c r="N62" s="25"/>
      <c r="O62" s="25"/>
    </row>
    <row r="63" spans="10:15" ht="12.75">
      <c r="J63" s="25"/>
      <c r="K63" s="25"/>
      <c r="L63" s="25"/>
      <c r="M63" s="25"/>
      <c r="N63" s="25"/>
      <c r="O63" s="25"/>
    </row>
    <row r="64" spans="10:15" ht="12.75">
      <c r="J64" s="25"/>
      <c r="K64" s="25"/>
      <c r="L64" s="25"/>
      <c r="M64" s="25"/>
      <c r="N64" s="25"/>
      <c r="O64" s="25"/>
    </row>
    <row r="65" spans="10:15" ht="12.75">
      <c r="J65" s="25"/>
      <c r="K65" s="25"/>
      <c r="L65" s="25"/>
      <c r="M65" s="25"/>
      <c r="N65" s="25"/>
      <c r="O65" s="25"/>
    </row>
    <row r="66" spans="10:15" ht="12.75">
      <c r="J66" s="25"/>
      <c r="K66" s="25"/>
      <c r="L66" s="25"/>
      <c r="M66" s="25"/>
      <c r="N66" s="25"/>
      <c r="O66" s="25"/>
    </row>
    <row r="67" spans="10:15" ht="12.75">
      <c r="J67" s="25"/>
      <c r="K67" s="25"/>
      <c r="L67" s="25"/>
      <c r="M67" s="25"/>
      <c r="N67" s="25"/>
      <c r="O67" s="25"/>
    </row>
    <row r="68" spans="10:15" ht="12.75">
      <c r="J68" s="25"/>
      <c r="K68" s="25"/>
      <c r="L68" s="25"/>
      <c r="M68" s="25"/>
      <c r="N68" s="25"/>
      <c r="O68" s="25"/>
    </row>
    <row r="69" spans="10:15" ht="12.75">
      <c r="J69" s="25"/>
      <c r="K69" s="25"/>
      <c r="L69" s="25"/>
      <c r="M69" s="25"/>
      <c r="N69" s="25"/>
      <c r="O69" s="25"/>
    </row>
    <row r="70" spans="10:15" ht="12.75">
      <c r="J70" s="25"/>
      <c r="K70" s="25"/>
      <c r="L70" s="25"/>
      <c r="M70" s="25"/>
      <c r="N70" s="25"/>
      <c r="O70" s="25"/>
    </row>
    <row r="71" spans="10:15" ht="12.75">
      <c r="J71" s="25"/>
      <c r="K71" s="25"/>
      <c r="L71" s="25"/>
      <c r="M71" s="25"/>
      <c r="N71" s="25"/>
      <c r="O71" s="25"/>
    </row>
    <row r="72" spans="10:15" ht="12.75">
      <c r="J72" s="25"/>
      <c r="K72" s="25"/>
      <c r="L72" s="25"/>
      <c r="M72" s="25"/>
      <c r="N72" s="25"/>
      <c r="O72" s="25"/>
    </row>
    <row r="73" spans="10:15" ht="12.75">
      <c r="J73" s="25"/>
      <c r="K73" s="25"/>
      <c r="L73" s="25"/>
      <c r="M73" s="25"/>
      <c r="N73" s="25"/>
      <c r="O73" s="25"/>
    </row>
    <row r="74" spans="10:15" ht="12.75">
      <c r="J74" s="25"/>
      <c r="K74" s="25"/>
      <c r="L74" s="25"/>
      <c r="M74" s="25"/>
      <c r="N74" s="25"/>
      <c r="O74" s="25"/>
    </row>
    <row r="75" spans="10:15" ht="12.75">
      <c r="J75" s="25"/>
      <c r="K75" s="25"/>
      <c r="L75" s="25"/>
      <c r="O75" s="25"/>
    </row>
    <row r="76" spans="10:15" ht="12.75">
      <c r="J76" s="25"/>
      <c r="K76" s="25"/>
      <c r="L76" s="25"/>
      <c r="O76" s="25"/>
    </row>
    <row r="77" spans="10:12" ht="12.75">
      <c r="J77" s="25"/>
      <c r="K77" s="25"/>
      <c r="L77" s="25"/>
    </row>
    <row r="78" spans="10:12" ht="12.75">
      <c r="J78" s="25"/>
      <c r="K78" s="25"/>
      <c r="L78" s="25"/>
    </row>
    <row r="79" spans="10:11" ht="12.75">
      <c r="J79" s="25"/>
      <c r="K79" s="25"/>
    </row>
    <row r="80" spans="10:11" ht="12.75">
      <c r="J80" s="25"/>
      <c r="K80" s="25"/>
    </row>
    <row r="81" spans="10:11" ht="12.75">
      <c r="J81" s="25"/>
      <c r="K81" s="25"/>
    </row>
    <row r="82" spans="10:11" ht="12.75">
      <c r="J82" s="25"/>
      <c r="K82" s="25"/>
    </row>
    <row r="83" spans="10:11" ht="12.75">
      <c r="J83" s="25"/>
      <c r="K83" s="25"/>
    </row>
    <row r="84" spans="10:11" ht="12.75">
      <c r="J84" s="25"/>
      <c r="K84" s="25"/>
    </row>
    <row r="85" spans="10:11" ht="12.75">
      <c r="J85" s="25"/>
      <c r="K85" s="25"/>
    </row>
    <row r="86" spans="10:11" ht="12.75">
      <c r="J86" s="25"/>
      <c r="K86" s="25"/>
    </row>
  </sheetData>
  <sheetProtection password="CF48" sheet="1" objects="1" scenarios="1"/>
  <protectedRanges>
    <protectedRange sqref="M7:N18" name="Range2"/>
    <protectedRange sqref="C7:C12" name="Range1"/>
  </protectedRanges>
  <mergeCells count="14">
    <mergeCell ref="M4:P4"/>
    <mergeCell ref="M5:P5"/>
    <mergeCell ref="AA5:AD5"/>
    <mergeCell ref="AA6:AD6"/>
    <mergeCell ref="V12:W12"/>
    <mergeCell ref="E13:F13"/>
    <mergeCell ref="M47:O47"/>
    <mergeCell ref="M48:O48"/>
    <mergeCell ref="M34:P34"/>
    <mergeCell ref="M35:P35"/>
    <mergeCell ref="M36:P36"/>
    <mergeCell ref="M37:P37"/>
    <mergeCell ref="M45:O45"/>
    <mergeCell ref="M46:O46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86"/>
  <sheetViews>
    <sheetView zoomScalePageLayoutView="0" workbookViewId="0" topLeftCell="A1">
      <selection activeCell="D17" sqref="D17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7109375" style="0" customWidth="1"/>
    <col min="4" max="4" width="13.7109375" style="0" customWidth="1"/>
    <col min="5" max="5" width="11.421875" style="0" customWidth="1"/>
    <col min="6" max="6" width="8.421875" style="0" customWidth="1"/>
    <col min="7" max="7" width="10.28125" style="0" customWidth="1"/>
    <col min="8" max="8" width="13.7109375" style="0" customWidth="1"/>
    <col min="9" max="9" width="1.71093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7109375" style="0" customWidth="1"/>
    <col min="26" max="26" width="8.8515625" style="0" customWidth="1"/>
    <col min="27" max="30" width="12.7109375" style="0" customWidth="1"/>
  </cols>
  <sheetData>
    <row r="1" spans="2:15" ht="16.5" thickBot="1">
      <c r="B1" s="77" t="s">
        <v>31</v>
      </c>
      <c r="C1" s="32"/>
      <c r="D1" s="32"/>
      <c r="E1" s="32"/>
      <c r="F1" s="32"/>
      <c r="G1" s="33"/>
      <c r="J1" s="25"/>
      <c r="K1" s="25"/>
      <c r="L1" s="25"/>
      <c r="M1" s="25"/>
      <c r="N1" s="25"/>
      <c r="O1" s="25"/>
    </row>
    <row r="2" spans="10:15" ht="20.25" customHeight="1">
      <c r="J2" s="25"/>
      <c r="K2" s="25"/>
      <c r="L2" s="25"/>
      <c r="M2" s="25"/>
      <c r="N2" s="25"/>
      <c r="O2" s="25"/>
    </row>
    <row r="3" spans="2:18" ht="27" customHeight="1" thickBot="1">
      <c r="B3" s="73" t="s">
        <v>9</v>
      </c>
      <c r="C3" s="10"/>
      <c r="D3" s="10"/>
      <c r="E3" s="10"/>
      <c r="F3" s="10"/>
      <c r="R3" s="73" t="s">
        <v>68</v>
      </c>
    </row>
    <row r="4" spans="2:16" ht="17.25" customHeight="1" thickBot="1">
      <c r="B4" s="6"/>
      <c r="J4" s="52" t="s">
        <v>40</v>
      </c>
      <c r="K4" s="53"/>
      <c r="L4" s="25"/>
      <c r="M4" s="201" t="s">
        <v>38</v>
      </c>
      <c r="N4" s="170"/>
      <c r="O4" s="170"/>
      <c r="P4" s="180"/>
    </row>
    <row r="5" spans="2:30" ht="15.75" thickBot="1">
      <c r="B5" s="12"/>
      <c r="E5" s="12"/>
      <c r="J5" s="54" t="s">
        <v>41</v>
      </c>
      <c r="K5" s="55"/>
      <c r="L5" s="25"/>
      <c r="M5" s="202" t="s">
        <v>74</v>
      </c>
      <c r="N5" s="182"/>
      <c r="O5" s="182"/>
      <c r="P5" s="183"/>
      <c r="S5" s="2" t="s">
        <v>12</v>
      </c>
      <c r="T5" s="18" t="s">
        <v>11</v>
      </c>
      <c r="U5" s="3" t="s">
        <v>28</v>
      </c>
      <c r="V5" s="3" t="s">
        <v>29</v>
      </c>
      <c r="W5" s="3" t="s">
        <v>13</v>
      </c>
      <c r="X5" s="7" t="s">
        <v>10</v>
      </c>
      <c r="Y5" s="4" t="s">
        <v>82</v>
      </c>
      <c r="AA5" s="179" t="s">
        <v>37</v>
      </c>
      <c r="AB5" s="170"/>
      <c r="AC5" s="170"/>
      <c r="AD5" s="180"/>
    </row>
    <row r="6" spans="2:30" ht="15.75" thickBot="1">
      <c r="B6" s="2" t="s">
        <v>12</v>
      </c>
      <c r="C6" s="18" t="s">
        <v>11</v>
      </c>
      <c r="D6" s="3" t="s">
        <v>28</v>
      </c>
      <c r="E6" s="3" t="s">
        <v>29</v>
      </c>
      <c r="F6" s="3" t="s">
        <v>13</v>
      </c>
      <c r="G6" s="7" t="s">
        <v>10</v>
      </c>
      <c r="H6" s="4" t="s">
        <v>82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55</v>
      </c>
      <c r="S6" s="19">
        <v>1</v>
      </c>
      <c r="T6" s="81">
        <f aca="true" t="shared" si="0" ref="T6:T11">M50</f>
        <v>0</v>
      </c>
      <c r="U6" s="114">
        <f aca="true" t="shared" si="1" ref="U6:U11">O50</f>
        <v>14.95577948033916</v>
      </c>
      <c r="V6" s="20">
        <f aca="true" t="shared" si="2" ref="V6:V11">LOG10(U6)</f>
        <v>1.1748090529533035</v>
      </c>
      <c r="W6" s="20" t="e">
        <f aca="true" t="shared" si="3" ref="W6:W11">Y$13*T6+Y$14</f>
        <v>#DIV/0!</v>
      </c>
      <c r="X6" s="21" t="e">
        <f aca="true" t="shared" si="4" ref="X6:X11">((ABS(W6-V6))/W6)*10</f>
        <v>#DIV/0!</v>
      </c>
      <c r="Y6" s="22" t="e">
        <f aca="true" t="shared" si="5" ref="Y6:Y11">10^W6</f>
        <v>#DIV/0!</v>
      </c>
      <c r="AA6" s="181" t="s">
        <v>69</v>
      </c>
      <c r="AB6" s="197"/>
      <c r="AC6" s="197"/>
      <c r="AD6" s="198"/>
    </row>
    <row r="7" spans="2:30" ht="15">
      <c r="B7" s="19">
        <v>1</v>
      </c>
      <c r="C7" s="123">
        <v>52.628475991339975</v>
      </c>
      <c r="D7" s="69"/>
      <c r="E7" s="20"/>
      <c r="F7" s="20">
        <f aca="true" t="shared" si="6" ref="F7:F12">H$14*C7+H$15</f>
        <v>1.9971289903179903</v>
      </c>
      <c r="G7" s="21"/>
      <c r="H7" s="22">
        <f aca="true" t="shared" si="7" ref="H7:H12">10^F7</f>
        <v>99.34110588021974</v>
      </c>
      <c r="J7" s="56" t="s">
        <v>30</v>
      </c>
      <c r="K7" s="57"/>
      <c r="L7" s="25"/>
      <c r="M7" s="80"/>
      <c r="N7" s="123">
        <v>52.628475991339975</v>
      </c>
      <c r="O7" s="27">
        <f aca="true" t="shared" si="8" ref="O7:O18">H$14*N7+H$15</f>
        <v>1.9971289903179903</v>
      </c>
      <c r="P7" s="72">
        <f aca="true" t="shared" si="9" ref="P7:P18">10^O7</f>
        <v>99.34110588021974</v>
      </c>
      <c r="S7" s="19">
        <v>2</v>
      </c>
      <c r="T7" s="81">
        <f t="shared" si="0"/>
        <v>0</v>
      </c>
      <c r="U7" s="114">
        <f t="shared" si="1"/>
        <v>14.95577948033916</v>
      </c>
      <c r="V7" s="20">
        <f t="shared" si="2"/>
        <v>1.1748090529533035</v>
      </c>
      <c r="W7" s="20" t="e">
        <f t="shared" si="3"/>
        <v>#DIV/0!</v>
      </c>
      <c r="X7" s="21" t="e">
        <f t="shared" si="4"/>
        <v>#DIV/0!</v>
      </c>
      <c r="Y7" s="22" t="e">
        <f t="shared" si="5"/>
        <v>#DIV/0!</v>
      </c>
      <c r="AA7" s="26" t="s">
        <v>59</v>
      </c>
      <c r="AB7" s="115" t="s">
        <v>25</v>
      </c>
      <c r="AC7" s="115" t="s">
        <v>26</v>
      </c>
      <c r="AD7" s="26" t="s">
        <v>55</v>
      </c>
    </row>
    <row r="8" spans="2:30" ht="13.5" thickBot="1">
      <c r="B8" s="19">
        <v>2</v>
      </c>
      <c r="C8" s="123">
        <v>136.69013045059344</v>
      </c>
      <c r="D8" s="114">
        <v>6110.847947058274</v>
      </c>
      <c r="E8" s="20">
        <f>LOG10(D8)</f>
        <v>3.786101477538333</v>
      </c>
      <c r="F8" s="20">
        <f t="shared" si="6"/>
        <v>3.786101477538334</v>
      </c>
      <c r="G8" s="21">
        <f>((ABS(F8-E8))/F8)</f>
        <v>3.5188376155633527E-16</v>
      </c>
      <c r="H8" s="22">
        <f t="shared" si="7"/>
        <v>6110.847947058296</v>
      </c>
      <c r="J8" s="58" t="s">
        <v>23</v>
      </c>
      <c r="K8" s="59" t="s">
        <v>24</v>
      </c>
      <c r="L8" s="25"/>
      <c r="M8" s="80"/>
      <c r="N8" s="123">
        <v>136.69013045059344</v>
      </c>
      <c r="O8" s="27">
        <f t="shared" si="8"/>
        <v>3.786101477538334</v>
      </c>
      <c r="P8" s="72">
        <f t="shared" si="9"/>
        <v>6110.847947058296</v>
      </c>
      <c r="S8" s="19">
        <v>3</v>
      </c>
      <c r="T8" s="81">
        <f t="shared" si="0"/>
        <v>0</v>
      </c>
      <c r="U8" s="114">
        <f t="shared" si="1"/>
        <v>14.95577948033916</v>
      </c>
      <c r="V8" s="20">
        <f t="shared" si="2"/>
        <v>1.1748090529533035</v>
      </c>
      <c r="W8" s="20" t="e">
        <f t="shared" si="3"/>
        <v>#DIV/0!</v>
      </c>
      <c r="X8" s="21" t="e">
        <f t="shared" si="4"/>
        <v>#DIV/0!</v>
      </c>
      <c r="Y8" s="22" t="e">
        <f t="shared" si="5"/>
        <v>#DIV/0!</v>
      </c>
      <c r="AA8" s="116"/>
      <c r="AB8" s="60"/>
      <c r="AC8" s="117" t="e">
        <f aca="true" t="shared" si="10" ref="AC8:AC19">Y$13*AB8+Y$14</f>
        <v>#DIV/0!</v>
      </c>
      <c r="AD8" s="72" t="e">
        <f aca="true" t="shared" si="11" ref="AD8:AD19">10^AC8</f>
        <v>#DIV/0!</v>
      </c>
    </row>
    <row r="9" spans="2:30" ht="12.75">
      <c r="B9" s="19">
        <v>3</v>
      </c>
      <c r="C9" s="123">
        <v>181.96502565475706</v>
      </c>
      <c r="D9" s="114">
        <v>56185.84399489505</v>
      </c>
      <c r="E9" s="20">
        <f>LOG10(D9)</f>
        <v>4.749626908997613</v>
      </c>
      <c r="F9" s="20">
        <f t="shared" si="6"/>
        <v>4.749626908997612</v>
      </c>
      <c r="G9" s="21">
        <f>((ABS(F9-E9))/F9)</f>
        <v>1.8699961843688715E-16</v>
      </c>
      <c r="H9" s="22">
        <f t="shared" si="7"/>
        <v>56185.84399489505</v>
      </c>
      <c r="J9" s="60"/>
      <c r="K9" s="61">
        <f aca="true" t="shared" si="12" ref="K9:K16">J9/4</f>
        <v>0</v>
      </c>
      <c r="L9" s="25"/>
      <c r="M9" s="80"/>
      <c r="N9" s="123">
        <v>181.96502565475706</v>
      </c>
      <c r="O9" s="27">
        <f t="shared" si="8"/>
        <v>4.749626908997612</v>
      </c>
      <c r="P9" s="72">
        <f t="shared" si="9"/>
        <v>56185.84399489505</v>
      </c>
      <c r="S9" s="19">
        <v>4</v>
      </c>
      <c r="T9" s="81">
        <f t="shared" si="0"/>
        <v>0</v>
      </c>
      <c r="U9" s="114">
        <f t="shared" si="1"/>
        <v>14.95577948033916</v>
      </c>
      <c r="V9" s="20">
        <f t="shared" si="2"/>
        <v>1.1748090529533035</v>
      </c>
      <c r="W9" s="20" t="e">
        <f t="shared" si="3"/>
        <v>#DIV/0!</v>
      </c>
      <c r="X9" s="21" t="e">
        <f t="shared" si="4"/>
        <v>#DIV/0!</v>
      </c>
      <c r="Y9" s="22" t="e">
        <f t="shared" si="5"/>
        <v>#DIV/0!</v>
      </c>
      <c r="AA9" s="116"/>
      <c r="AB9" s="60"/>
      <c r="AC9" s="117" t="e">
        <f t="shared" si="10"/>
        <v>#DIV/0!</v>
      </c>
      <c r="AD9" s="72" t="e">
        <f t="shared" si="11"/>
        <v>#DIV/0!</v>
      </c>
    </row>
    <row r="10" spans="2:30" ht="12.75">
      <c r="B10" s="19">
        <v>4</v>
      </c>
      <c r="C10" s="123">
        <v>203.99691011379056</v>
      </c>
      <c r="D10" s="114">
        <v>165387.32733870743</v>
      </c>
      <c r="E10" s="20">
        <f>LOG10(D10)</f>
        <v>5.218502229051341</v>
      </c>
      <c r="F10" s="20">
        <f t="shared" si="6"/>
        <v>5.218502229051341</v>
      </c>
      <c r="G10" s="21">
        <f>((ABS(F10-E10))/F10)</f>
        <v>0</v>
      </c>
      <c r="H10" s="22">
        <f t="shared" si="7"/>
        <v>165387.32733870772</v>
      </c>
      <c r="J10" s="60"/>
      <c r="K10" s="61">
        <f t="shared" si="12"/>
        <v>0</v>
      </c>
      <c r="L10" s="25"/>
      <c r="M10" s="80"/>
      <c r="N10" s="123">
        <v>203.99691011379056</v>
      </c>
      <c r="O10" s="27">
        <f t="shared" si="8"/>
        <v>5.218502229051341</v>
      </c>
      <c r="P10" s="72">
        <f t="shared" si="9"/>
        <v>165387.32733870772</v>
      </c>
      <c r="S10" s="19">
        <v>5</v>
      </c>
      <c r="T10" s="81">
        <f t="shared" si="0"/>
        <v>0</v>
      </c>
      <c r="U10" s="114">
        <f t="shared" si="1"/>
        <v>14.95577948033916</v>
      </c>
      <c r="V10" s="20">
        <f t="shared" si="2"/>
        <v>1.1748090529533035</v>
      </c>
      <c r="W10" s="20" t="e">
        <f t="shared" si="3"/>
        <v>#DIV/0!</v>
      </c>
      <c r="X10" s="21" t="e">
        <f t="shared" si="4"/>
        <v>#DIV/0!</v>
      </c>
      <c r="Y10" s="22" t="e">
        <f t="shared" si="5"/>
        <v>#DIV/0!</v>
      </c>
      <c r="AA10" s="116"/>
      <c r="AB10" s="60"/>
      <c r="AC10" s="117" t="e">
        <f t="shared" si="10"/>
        <v>#DIV/0!</v>
      </c>
      <c r="AD10" s="72" t="e">
        <f t="shared" si="11"/>
        <v>#DIV/0!</v>
      </c>
    </row>
    <row r="11" spans="2:30" ht="13.5" thickBot="1">
      <c r="B11" s="19">
        <v>5</v>
      </c>
      <c r="C11" s="123">
        <v>224.97041984091933</v>
      </c>
      <c r="D11" s="114">
        <v>462225.14365675434</v>
      </c>
      <c r="E11" s="20">
        <f>LOG10(D11)</f>
        <v>5.664853566098471</v>
      </c>
      <c r="F11" s="20">
        <f t="shared" si="6"/>
        <v>5.664853566098472</v>
      </c>
      <c r="G11" s="21">
        <f>((ABS(F11-E11))/F11)</f>
        <v>1.5678753375293974E-16</v>
      </c>
      <c r="H11" s="22">
        <f t="shared" si="7"/>
        <v>462225.14365675516</v>
      </c>
      <c r="J11" s="60"/>
      <c r="K11" s="61">
        <f t="shared" si="12"/>
        <v>0</v>
      </c>
      <c r="L11" s="25"/>
      <c r="M11" s="80"/>
      <c r="N11" s="123">
        <v>224.97041984091933</v>
      </c>
      <c r="O11" s="27">
        <f t="shared" si="8"/>
        <v>5.664853566098472</v>
      </c>
      <c r="P11" s="72">
        <f t="shared" si="9"/>
        <v>462225.14365675516</v>
      </c>
      <c r="S11" s="19">
        <v>6</v>
      </c>
      <c r="T11" s="81">
        <f t="shared" si="0"/>
        <v>0</v>
      </c>
      <c r="U11" s="114">
        <f t="shared" si="1"/>
        <v>14.95577948033916</v>
      </c>
      <c r="V11" s="138">
        <f t="shared" si="2"/>
        <v>1.1748090529533035</v>
      </c>
      <c r="W11" s="139" t="e">
        <f t="shared" si="3"/>
        <v>#DIV/0!</v>
      </c>
      <c r="X11" s="140" t="e">
        <f t="shared" si="4"/>
        <v>#DIV/0!</v>
      </c>
      <c r="Y11" s="22" t="e">
        <f t="shared" si="5"/>
        <v>#DIV/0!</v>
      </c>
      <c r="AA11" s="116"/>
      <c r="AB11" s="60"/>
      <c r="AC11" s="117" t="e">
        <f t="shared" si="10"/>
        <v>#DIV/0!</v>
      </c>
      <c r="AD11" s="72" t="e">
        <f t="shared" si="11"/>
        <v>#DIV/0!</v>
      </c>
    </row>
    <row r="12" spans="2:30" ht="13.5" thickBot="1">
      <c r="B12" s="19">
        <v>6</v>
      </c>
      <c r="C12" s="123">
        <v>241.33774846595557</v>
      </c>
      <c r="D12" s="114">
        <v>1030807.7418238585</v>
      </c>
      <c r="E12" s="20">
        <f>LOG10(D12)</f>
        <v>6.013177671635518</v>
      </c>
      <c r="F12" s="20">
        <f t="shared" si="6"/>
        <v>6.013177671635519</v>
      </c>
      <c r="G12" s="21">
        <f>((ABS(F12-E12))/F12)</f>
        <v>2.9541066910086835E-16</v>
      </c>
      <c r="H12" s="22">
        <f t="shared" si="7"/>
        <v>1030807.7418238639</v>
      </c>
      <c r="J12" s="60"/>
      <c r="K12" s="61">
        <f t="shared" si="12"/>
        <v>0</v>
      </c>
      <c r="L12" s="25"/>
      <c r="M12" s="80"/>
      <c r="N12" s="123">
        <v>241.33774846595557</v>
      </c>
      <c r="O12" s="27">
        <f t="shared" si="8"/>
        <v>6.013177671635519</v>
      </c>
      <c r="P12" s="72">
        <f t="shared" si="9"/>
        <v>1030807.7418238639</v>
      </c>
      <c r="V12" s="189" t="s">
        <v>58</v>
      </c>
      <c r="W12" s="190"/>
      <c r="X12" s="98" t="e">
        <f>AVERAGE(X6:X11)</f>
        <v>#DIV/0!</v>
      </c>
      <c r="AA12" s="116"/>
      <c r="AB12" s="60"/>
      <c r="AC12" s="117" t="e">
        <f t="shared" si="10"/>
        <v>#DIV/0!</v>
      </c>
      <c r="AD12" s="72" t="e">
        <f t="shared" si="11"/>
        <v>#DIV/0!</v>
      </c>
    </row>
    <row r="13" spans="5:30" ht="13.5" thickBot="1">
      <c r="E13" s="189" t="s">
        <v>58</v>
      </c>
      <c r="F13" s="190"/>
      <c r="G13" s="98">
        <f>AVERAGE(G8:G12)</f>
        <v>1.9821631656940612E-16</v>
      </c>
      <c r="J13" s="60"/>
      <c r="K13" s="61">
        <f t="shared" si="12"/>
        <v>0</v>
      </c>
      <c r="L13" s="25"/>
      <c r="M13" s="80"/>
      <c r="N13" s="123"/>
      <c r="O13" s="27">
        <f t="shared" si="8"/>
        <v>0.8771070707103927</v>
      </c>
      <c r="P13" s="72">
        <f t="shared" si="9"/>
        <v>7.535413184756871</v>
      </c>
      <c r="X13" s="82" t="s">
        <v>33</v>
      </c>
      <c r="Y13" s="83" t="e">
        <f>SLOPE(V6:V11,T6:T11)</f>
        <v>#DIV/0!</v>
      </c>
      <c r="AA13" s="116"/>
      <c r="AB13" s="60"/>
      <c r="AC13" s="117" t="e">
        <f t="shared" si="10"/>
        <v>#DIV/0!</v>
      </c>
      <c r="AD13" s="72" t="e">
        <f t="shared" si="11"/>
        <v>#DIV/0!</v>
      </c>
    </row>
    <row r="14" spans="7:30" ht="12.75">
      <c r="G14" s="82" t="s">
        <v>33</v>
      </c>
      <c r="H14" s="83">
        <f>SLOPE(E8:E12,C8:C12)</f>
        <v>0.021281671158250855</v>
      </c>
      <c r="I14" s="34"/>
      <c r="J14" s="60"/>
      <c r="K14" s="61">
        <f t="shared" si="12"/>
        <v>0</v>
      </c>
      <c r="L14" s="25"/>
      <c r="M14" s="80"/>
      <c r="N14" s="60"/>
      <c r="O14" s="27">
        <f t="shared" si="8"/>
        <v>0.8771070707103927</v>
      </c>
      <c r="P14" s="72">
        <f t="shared" si="9"/>
        <v>7.535413184756871</v>
      </c>
      <c r="X14" s="84" t="s">
        <v>34</v>
      </c>
      <c r="Y14" s="85" t="e">
        <f>INTERCEPT(V6:V11,T6:T11)</f>
        <v>#DIV/0!</v>
      </c>
      <c r="AA14" s="116"/>
      <c r="AB14" s="60"/>
      <c r="AC14" s="117" t="e">
        <f t="shared" si="10"/>
        <v>#DIV/0!</v>
      </c>
      <c r="AD14" s="72" t="e">
        <f t="shared" si="11"/>
        <v>#DIV/0!</v>
      </c>
    </row>
    <row r="15" spans="7:30" ht="13.5" thickBot="1">
      <c r="G15" s="84" t="s">
        <v>34</v>
      </c>
      <c r="H15" s="85">
        <f>INTERCEPT(E8:E12,C8:C12)</f>
        <v>0.8771070707103927</v>
      </c>
      <c r="I15" s="34"/>
      <c r="J15" s="60"/>
      <c r="K15" s="61">
        <f t="shared" si="12"/>
        <v>0</v>
      </c>
      <c r="L15" s="25"/>
      <c r="M15" s="80"/>
      <c r="N15" s="60"/>
      <c r="O15" s="27">
        <f t="shared" si="8"/>
        <v>0.8771070707103927</v>
      </c>
      <c r="P15" s="72">
        <f t="shared" si="9"/>
        <v>7.535413184756871</v>
      </c>
      <c r="X15" s="86" t="s">
        <v>35</v>
      </c>
      <c r="Y15" s="87" t="e">
        <f>RSQ(V6:V11,T6:T11)</f>
        <v>#DIV/0!</v>
      </c>
      <c r="AA15" s="116"/>
      <c r="AB15" s="60"/>
      <c r="AC15" s="117" t="e">
        <f t="shared" si="10"/>
        <v>#DIV/0!</v>
      </c>
      <c r="AD15" s="72" t="e">
        <f t="shared" si="11"/>
        <v>#DIV/0!</v>
      </c>
    </row>
    <row r="16" spans="7:30" ht="13.5" thickBot="1">
      <c r="G16" s="86" t="s">
        <v>35</v>
      </c>
      <c r="H16" s="87">
        <f>RSQ(E8:E12,C8:C12)</f>
        <v>0.9999999999999996</v>
      </c>
      <c r="I16" s="34"/>
      <c r="J16" s="60"/>
      <c r="K16" s="61">
        <f t="shared" si="12"/>
        <v>0</v>
      </c>
      <c r="L16" s="25"/>
      <c r="M16" s="80"/>
      <c r="N16" s="60"/>
      <c r="O16" s="27">
        <f t="shared" si="8"/>
        <v>0.8771070707103927</v>
      </c>
      <c r="P16" s="72">
        <f t="shared" si="9"/>
        <v>7.535413184756871</v>
      </c>
      <c r="AA16" s="116"/>
      <c r="AB16" s="60"/>
      <c r="AC16" s="117" t="e">
        <f t="shared" si="10"/>
        <v>#DIV/0!</v>
      </c>
      <c r="AD16" s="72" t="e">
        <f t="shared" si="11"/>
        <v>#DIV/0!</v>
      </c>
    </row>
    <row r="17" spans="12:30" ht="12.75">
      <c r="L17" s="25"/>
      <c r="M17" s="80"/>
      <c r="N17" s="60"/>
      <c r="O17" s="27">
        <f t="shared" si="8"/>
        <v>0.8771070707103927</v>
      </c>
      <c r="P17" s="72">
        <f t="shared" si="9"/>
        <v>7.535413184756871</v>
      </c>
      <c r="AA17" s="116"/>
      <c r="AB17" s="60"/>
      <c r="AC17" s="117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0"/>
      <c r="N18" s="60"/>
      <c r="O18" s="27">
        <f t="shared" si="8"/>
        <v>0.8771070707103927</v>
      </c>
      <c r="P18" s="72">
        <f t="shared" si="9"/>
        <v>7.535413184756871</v>
      </c>
      <c r="AA18" s="116"/>
      <c r="AB18" s="60"/>
      <c r="AC18" s="117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AA19" s="116"/>
      <c r="AB19" s="60"/>
      <c r="AC19" s="117" t="e">
        <f t="shared" si="10"/>
        <v>#DIV/0!</v>
      </c>
      <c r="AD19" s="72" t="e">
        <f t="shared" si="11"/>
        <v>#DIV/0!</v>
      </c>
    </row>
    <row r="20" spans="10:15" ht="15">
      <c r="J20" s="62" t="s">
        <v>36</v>
      </c>
      <c r="K20" s="63"/>
      <c r="L20" s="25"/>
      <c r="M20" s="74" t="s">
        <v>39</v>
      </c>
      <c r="N20" s="75"/>
      <c r="O20" s="25"/>
    </row>
    <row r="21" spans="10:15" ht="15">
      <c r="J21" s="56" t="s">
        <v>42</v>
      </c>
      <c r="K21" s="57"/>
      <c r="L21" s="25"/>
      <c r="M21" s="48" t="s">
        <v>47</v>
      </c>
      <c r="N21" s="49"/>
      <c r="O21" s="25"/>
    </row>
    <row r="22" spans="10:15" ht="15">
      <c r="J22" s="56" t="s">
        <v>30</v>
      </c>
      <c r="K22" s="57"/>
      <c r="L22" s="25"/>
      <c r="M22" s="48" t="s">
        <v>48</v>
      </c>
      <c r="N22" s="49"/>
      <c r="O22" s="25"/>
    </row>
    <row r="23" spans="10:15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</row>
    <row r="24" spans="10:15" ht="12.75">
      <c r="J24" s="64"/>
      <c r="K24" s="65" t="e">
        <f aca="true" t="shared" si="13" ref="K24:K31">LOG10(J24*10)*(64)</f>
        <v>#NUM!</v>
      </c>
      <c r="L24" s="25"/>
      <c r="M24" s="48" t="s">
        <v>50</v>
      </c>
      <c r="N24" s="49"/>
      <c r="O24" s="25"/>
    </row>
    <row r="25" spans="10:15" ht="12.75">
      <c r="J25" s="60"/>
      <c r="K25" s="65" t="e">
        <f t="shared" si="13"/>
        <v>#NUM!</v>
      </c>
      <c r="L25" s="25"/>
      <c r="M25" s="48" t="s">
        <v>46</v>
      </c>
      <c r="N25" s="49"/>
      <c r="O25" s="25"/>
    </row>
    <row r="26" spans="10:15" ht="12.75">
      <c r="J26" s="60"/>
      <c r="K26" s="65" t="e">
        <f t="shared" si="13"/>
        <v>#NUM!</v>
      </c>
      <c r="L26" s="25"/>
      <c r="M26" s="76" t="s">
        <v>51</v>
      </c>
      <c r="N26" s="49"/>
      <c r="O26" s="25"/>
    </row>
    <row r="27" spans="10:15" ht="12.75">
      <c r="J27" s="60"/>
      <c r="K27" s="65" t="e">
        <f t="shared" si="13"/>
        <v>#NUM!</v>
      </c>
      <c r="L27" s="25"/>
      <c r="M27" s="50" t="s">
        <v>52</v>
      </c>
      <c r="N27" s="51"/>
      <c r="O27" s="25"/>
    </row>
    <row r="28" spans="10:15" ht="12.75">
      <c r="J28" s="60"/>
      <c r="K28" s="65" t="e">
        <f t="shared" si="13"/>
        <v>#NUM!</v>
      </c>
      <c r="L28" s="25"/>
      <c r="O28" s="25"/>
    </row>
    <row r="29" spans="10:15" ht="12.75">
      <c r="J29" s="60"/>
      <c r="K29" s="65" t="e">
        <f t="shared" si="13"/>
        <v>#NUM!</v>
      </c>
      <c r="L29" s="25"/>
      <c r="O29" s="25"/>
    </row>
    <row r="30" spans="10:15" ht="12.75">
      <c r="J30" s="60"/>
      <c r="K30" s="65" t="e">
        <f t="shared" si="13"/>
        <v>#NUM!</v>
      </c>
      <c r="L30" s="25"/>
      <c r="O30" s="25"/>
    </row>
    <row r="31" spans="10:15" ht="12.75">
      <c r="J31" s="60"/>
      <c r="K31" s="65" t="e">
        <f t="shared" si="13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44</v>
      </c>
      <c r="K34" s="53"/>
      <c r="L34" s="25"/>
      <c r="M34" s="176" t="s">
        <v>65</v>
      </c>
      <c r="N34" s="177"/>
      <c r="O34" s="177"/>
      <c r="P34" s="185"/>
    </row>
    <row r="35" spans="10:16" ht="15">
      <c r="J35" s="54" t="s">
        <v>45</v>
      </c>
      <c r="K35" s="66"/>
      <c r="L35" s="25"/>
      <c r="M35" s="179" t="s">
        <v>61</v>
      </c>
      <c r="N35" s="191"/>
      <c r="O35" s="191"/>
      <c r="P35" s="192"/>
    </row>
    <row r="36" spans="10:16" ht="15">
      <c r="J36" s="56" t="s">
        <v>42</v>
      </c>
      <c r="K36" s="57"/>
      <c r="L36" s="25"/>
      <c r="M36" s="193" t="s">
        <v>83</v>
      </c>
      <c r="N36" s="194"/>
      <c r="O36" s="194"/>
      <c r="P36" s="195"/>
    </row>
    <row r="37" spans="10:16" ht="15.75" thickBot="1">
      <c r="J37" s="56" t="s">
        <v>30</v>
      </c>
      <c r="K37" s="57"/>
      <c r="L37" s="25"/>
      <c r="M37" s="193" t="s">
        <v>63</v>
      </c>
      <c r="N37" s="196"/>
      <c r="O37" s="196"/>
      <c r="P37" s="195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55</v>
      </c>
      <c r="P38" s="103" t="s">
        <v>85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52.628475991339975</v>
      </c>
      <c r="N39" s="65">
        <f>10^(4*(M39/256))</f>
        <v>6.642322187941684</v>
      </c>
      <c r="O39" s="65">
        <f>P7</f>
        <v>99.34110588021974</v>
      </c>
      <c r="P39" s="121">
        <f>O39/N39</f>
        <v>14.95577948033916</v>
      </c>
    </row>
    <row r="40" spans="10:16" ht="12.75">
      <c r="J40" s="60"/>
      <c r="K40" s="65" t="e">
        <f t="shared" si="14"/>
        <v>#NUM!</v>
      </c>
      <c r="L40" s="25"/>
      <c r="M40" s="64">
        <f>N8</f>
        <v>136.69013045059344</v>
      </c>
      <c r="N40" s="65">
        <f>10^(4*(M40/256))</f>
        <v>136.70465030602105</v>
      </c>
      <c r="O40" s="65">
        <f>P8</f>
        <v>6110.847947058296</v>
      </c>
      <c r="P40" s="121">
        <f>O40/N40</f>
        <v>44.70109782936293</v>
      </c>
    </row>
    <row r="41" spans="10:16" ht="12.75">
      <c r="J41" s="60"/>
      <c r="K41" s="65" t="e">
        <f t="shared" si="14"/>
        <v>#NUM!</v>
      </c>
      <c r="L41" s="25"/>
      <c r="M41" s="64">
        <f>N9</f>
        <v>181.96502565475706</v>
      </c>
      <c r="N41" s="65">
        <f>10^(4*(M41/256))</f>
        <v>696.9530546042222</v>
      </c>
      <c r="O41" s="65">
        <f>P9</f>
        <v>56185.84399489505</v>
      </c>
      <c r="P41" s="121">
        <f>O41/N41</f>
        <v>80.61639679131792</v>
      </c>
    </row>
    <row r="42" spans="10:16" ht="12.75">
      <c r="J42" s="60"/>
      <c r="K42" s="65" t="e">
        <f t="shared" si="14"/>
        <v>#NUM!</v>
      </c>
      <c r="L42" s="25"/>
      <c r="M42" s="64">
        <f>N10</f>
        <v>203.99691011379056</v>
      </c>
      <c r="N42" s="65">
        <f>10^(4*(M42/256))</f>
        <v>1539.7553456498792</v>
      </c>
      <c r="O42" s="65">
        <f>P10</f>
        <v>165387.32733870772</v>
      </c>
      <c r="P42" s="121">
        <f>O42/N42</f>
        <v>107.41143247591926</v>
      </c>
    </row>
    <row r="43" spans="10:16" ht="12.75">
      <c r="J43" s="60"/>
      <c r="K43" s="65" t="e">
        <f t="shared" si="14"/>
        <v>#NUM!</v>
      </c>
      <c r="L43" s="25"/>
      <c r="M43" s="64">
        <f>N11</f>
        <v>224.97041984091933</v>
      </c>
      <c r="N43" s="65">
        <f>10^(4*(M43/256))</f>
        <v>3274.6343264388215</v>
      </c>
      <c r="O43" s="65">
        <f>P11</f>
        <v>462225.14365675516</v>
      </c>
      <c r="P43" s="121">
        <f>O43/N43</f>
        <v>141.15320905446774</v>
      </c>
    </row>
    <row r="44" spans="1:12" ht="13.5" thickBot="1">
      <c r="A44" s="10"/>
      <c r="B44" s="10"/>
      <c r="C44" s="10"/>
      <c r="D44" s="10"/>
      <c r="E44" s="10"/>
      <c r="F44" s="10"/>
      <c r="G44" s="10"/>
      <c r="H44" s="10"/>
      <c r="J44" s="60"/>
      <c r="K44" s="65" t="e">
        <f t="shared" si="14"/>
        <v>#NUM!</v>
      </c>
      <c r="L44" s="25"/>
    </row>
    <row r="45" spans="2:15" ht="13.5" thickBot="1">
      <c r="B45" s="10"/>
      <c r="C45" s="10"/>
      <c r="D45" s="10"/>
      <c r="E45" s="141"/>
      <c r="F45" s="23"/>
      <c r="G45" s="141"/>
      <c r="H45" s="23"/>
      <c r="J45" s="60"/>
      <c r="K45" s="65" t="e">
        <f t="shared" si="14"/>
        <v>#NUM!</v>
      </c>
      <c r="L45" s="25"/>
      <c r="M45" s="176" t="s">
        <v>117</v>
      </c>
      <c r="N45" s="177"/>
      <c r="O45" s="178"/>
    </row>
    <row r="46" spans="1:15" ht="15">
      <c r="A46" s="135" t="s">
        <v>105</v>
      </c>
      <c r="B46" s="14"/>
      <c r="C46" s="14"/>
      <c r="D46" s="14"/>
      <c r="E46" s="132" t="s">
        <v>3</v>
      </c>
      <c r="F46" s="14"/>
      <c r="G46" s="132" t="s">
        <v>7</v>
      </c>
      <c r="H46" s="13"/>
      <c r="J46" s="60"/>
      <c r="K46" s="65" t="e">
        <f t="shared" si="14"/>
        <v>#NUM!</v>
      </c>
      <c r="M46" s="179" t="s">
        <v>84</v>
      </c>
      <c r="N46" s="191"/>
      <c r="O46" s="199"/>
    </row>
    <row r="47" spans="1:15" ht="15">
      <c r="A47" s="133"/>
      <c r="B47" s="16"/>
      <c r="C47" s="23"/>
      <c r="D47" s="16"/>
      <c r="E47" s="16"/>
      <c r="F47" s="23"/>
      <c r="G47" s="23"/>
      <c r="H47" s="13"/>
      <c r="J47" s="25"/>
      <c r="K47" s="25"/>
      <c r="M47" s="193" t="s">
        <v>106</v>
      </c>
      <c r="N47" s="194"/>
      <c r="O47" s="200"/>
    </row>
    <row r="48" spans="1:15" ht="15.75" thickBot="1">
      <c r="A48" s="134" t="s">
        <v>5</v>
      </c>
      <c r="B48" s="15"/>
      <c r="C48" s="15"/>
      <c r="D48" s="132" t="s">
        <v>6</v>
      </c>
      <c r="E48" s="14"/>
      <c r="F48" s="14"/>
      <c r="G48" s="132" t="s">
        <v>4</v>
      </c>
      <c r="H48" s="161"/>
      <c r="I48" s="23"/>
      <c r="J48" s="25"/>
      <c r="K48" s="25"/>
      <c r="M48" s="186"/>
      <c r="N48" s="187"/>
      <c r="O48" s="188"/>
    </row>
    <row r="49" spans="1:15" ht="15" thickBot="1">
      <c r="A49" s="42"/>
      <c r="B49" s="14"/>
      <c r="C49" s="16"/>
      <c r="D49" s="14"/>
      <c r="E49" s="14"/>
      <c r="F49" s="16"/>
      <c r="G49" s="23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87</v>
      </c>
    </row>
    <row r="50" spans="1:15" ht="15">
      <c r="A50" s="131" t="s">
        <v>8</v>
      </c>
      <c r="B50" s="14"/>
      <c r="C50" s="14"/>
      <c r="D50" s="14"/>
      <c r="E50" s="14"/>
      <c r="F50" s="14"/>
      <c r="G50" s="14"/>
      <c r="H50" s="13"/>
      <c r="I50" s="23"/>
      <c r="J50" s="54" t="s">
        <v>107</v>
      </c>
      <c r="K50" s="66"/>
      <c r="M50" s="113"/>
      <c r="N50" s="105">
        <f aca="true" t="shared" si="15" ref="N50:N55">10^(4*(M50/256))</f>
        <v>1</v>
      </c>
      <c r="O50" s="112">
        <f>P39*N50</f>
        <v>14.95577948033916</v>
      </c>
    </row>
    <row r="51" spans="1:15" ht="15">
      <c r="A51" s="42"/>
      <c r="B51" s="16"/>
      <c r="C51" s="16"/>
      <c r="D51" s="16"/>
      <c r="E51" s="16"/>
      <c r="F51" s="16"/>
      <c r="G51" s="16"/>
      <c r="H51" s="13"/>
      <c r="I51" s="10"/>
      <c r="J51" s="56" t="s">
        <v>42</v>
      </c>
      <c r="K51" s="57"/>
      <c r="M51" s="113"/>
      <c r="N51" s="105">
        <f t="shared" si="15"/>
        <v>1</v>
      </c>
      <c r="O51" s="112">
        <f>P39*N51</f>
        <v>14.95577948033916</v>
      </c>
    </row>
    <row r="52" spans="1:15" ht="15">
      <c r="A52" s="136"/>
      <c r="I52" s="23"/>
      <c r="J52" s="56" t="s">
        <v>30</v>
      </c>
      <c r="K52" s="57"/>
      <c r="M52" s="113"/>
      <c r="N52" s="105">
        <f t="shared" si="15"/>
        <v>1</v>
      </c>
      <c r="O52" s="112">
        <f>P39*N52</f>
        <v>14.95577948033916</v>
      </c>
    </row>
    <row r="53" spans="1:15" ht="15" thickBot="1">
      <c r="A53" s="10"/>
      <c r="I53" s="23"/>
      <c r="J53" s="58" t="s">
        <v>108</v>
      </c>
      <c r="K53" s="59" t="s">
        <v>24</v>
      </c>
      <c r="L53" s="25"/>
      <c r="M53" s="113"/>
      <c r="N53" s="105">
        <f t="shared" si="15"/>
        <v>1</v>
      </c>
      <c r="O53" s="112">
        <f>P39*N53</f>
        <v>14.95577948033916</v>
      </c>
    </row>
    <row r="54" spans="10:15" ht="12.75">
      <c r="J54" s="64">
        <v>13</v>
      </c>
      <c r="K54" s="65">
        <f>LOG10(J54)*(256/LOG10(262144))</f>
        <v>52.628475991339975</v>
      </c>
      <c r="L54" s="25"/>
      <c r="M54" s="113"/>
      <c r="N54" s="105">
        <f t="shared" si="15"/>
        <v>1</v>
      </c>
      <c r="O54" s="112">
        <f>P39*N54</f>
        <v>14.95577948033916</v>
      </c>
    </row>
    <row r="55" spans="10:15" ht="12.75">
      <c r="J55" s="60">
        <v>782</v>
      </c>
      <c r="K55" s="65">
        <f aca="true" t="shared" si="16" ref="K55:K61">LOG10(J55)*(256/LOG10(262144))</f>
        <v>136.69013045059344</v>
      </c>
      <c r="L55" s="25"/>
      <c r="M55" s="110"/>
      <c r="N55" s="105">
        <f t="shared" si="15"/>
        <v>1</v>
      </c>
      <c r="O55" s="111">
        <f>P39*N55</f>
        <v>14.95577948033916</v>
      </c>
    </row>
    <row r="56" spans="10:15" ht="12.75">
      <c r="J56" s="60">
        <v>7104</v>
      </c>
      <c r="K56" s="65">
        <f t="shared" si="16"/>
        <v>181.96502565475706</v>
      </c>
      <c r="L56" s="25"/>
      <c r="M56" s="25"/>
      <c r="N56" s="25"/>
      <c r="O56" s="25"/>
    </row>
    <row r="57" spans="10:15" ht="12.75">
      <c r="J57" s="60">
        <v>20789</v>
      </c>
      <c r="K57" s="65">
        <f t="shared" si="16"/>
        <v>203.99691011379056</v>
      </c>
      <c r="L57" s="25"/>
      <c r="M57" s="25"/>
      <c r="N57" s="25"/>
      <c r="O57" s="25"/>
    </row>
    <row r="58" spans="10:15" ht="12.75">
      <c r="J58" s="60">
        <v>57778</v>
      </c>
      <c r="K58" s="65">
        <f t="shared" si="16"/>
        <v>224.97041984091933</v>
      </c>
      <c r="L58" s="25"/>
      <c r="M58" s="25"/>
      <c r="N58" s="25"/>
      <c r="O58" s="25"/>
    </row>
    <row r="59" spans="10:15" ht="12.75">
      <c r="J59" s="60">
        <v>128291</v>
      </c>
      <c r="K59" s="65">
        <f t="shared" si="16"/>
        <v>241.33774846595557</v>
      </c>
      <c r="L59" s="25"/>
      <c r="M59" s="25"/>
      <c r="N59" s="25"/>
      <c r="O59" s="25"/>
    </row>
    <row r="60" spans="10:15" ht="12.75">
      <c r="J60" s="60"/>
      <c r="K60" s="65" t="e">
        <f t="shared" si="16"/>
        <v>#NUM!</v>
      </c>
      <c r="L60" s="25"/>
      <c r="M60" s="25"/>
      <c r="N60" s="25"/>
      <c r="O60" s="25"/>
    </row>
    <row r="61" spans="10:15" ht="12.75">
      <c r="J61" s="60"/>
      <c r="K61" s="65" t="e">
        <f t="shared" si="16"/>
        <v>#NUM!</v>
      </c>
      <c r="L61" s="25"/>
      <c r="M61" s="25"/>
      <c r="N61" s="25"/>
      <c r="O61" s="25"/>
    </row>
    <row r="62" spans="10:15" ht="12.75">
      <c r="J62" s="25"/>
      <c r="K62" s="25"/>
      <c r="L62" s="25"/>
      <c r="M62" s="25"/>
      <c r="N62" s="25"/>
      <c r="O62" s="25"/>
    </row>
    <row r="63" spans="10:15" ht="12.75">
      <c r="J63" s="25"/>
      <c r="K63" s="25"/>
      <c r="L63" s="25"/>
      <c r="M63" s="25"/>
      <c r="N63" s="25"/>
      <c r="O63" s="25"/>
    </row>
    <row r="64" spans="10:15" ht="12.75">
      <c r="J64" s="25"/>
      <c r="K64" s="25"/>
      <c r="L64" s="25"/>
      <c r="M64" s="25"/>
      <c r="N64" s="25"/>
      <c r="O64" s="25"/>
    </row>
    <row r="65" spans="10:15" ht="12.75">
      <c r="J65" s="25"/>
      <c r="K65" s="25"/>
      <c r="L65" s="25"/>
      <c r="M65" s="25"/>
      <c r="N65" s="25"/>
      <c r="O65" s="25"/>
    </row>
    <row r="66" spans="10:15" ht="12.75">
      <c r="J66" s="25"/>
      <c r="K66" s="25"/>
      <c r="L66" s="25"/>
      <c r="M66" s="25"/>
      <c r="N66" s="25"/>
      <c r="O66" s="25"/>
    </row>
    <row r="67" spans="10:15" ht="12.75">
      <c r="J67" s="25"/>
      <c r="K67" s="25"/>
      <c r="L67" s="25"/>
      <c r="M67" s="25"/>
      <c r="N67" s="25"/>
      <c r="O67" s="25"/>
    </row>
    <row r="68" spans="10:15" ht="12.75">
      <c r="J68" s="25"/>
      <c r="K68" s="25"/>
      <c r="L68" s="25"/>
      <c r="M68" s="25"/>
      <c r="N68" s="25"/>
      <c r="O68" s="25"/>
    </row>
    <row r="69" spans="10:15" ht="12.75">
      <c r="J69" s="25"/>
      <c r="K69" s="25"/>
      <c r="L69" s="25"/>
      <c r="M69" s="25"/>
      <c r="N69" s="25"/>
      <c r="O69" s="25"/>
    </row>
    <row r="70" spans="10:15" ht="12.75">
      <c r="J70" s="25"/>
      <c r="K70" s="25"/>
      <c r="L70" s="25"/>
      <c r="M70" s="25"/>
      <c r="N70" s="25"/>
      <c r="O70" s="25"/>
    </row>
    <row r="71" spans="10:15" ht="12.75">
      <c r="J71" s="25"/>
      <c r="K71" s="25"/>
      <c r="L71" s="25"/>
      <c r="M71" s="25"/>
      <c r="N71" s="25"/>
      <c r="O71" s="25"/>
    </row>
    <row r="72" spans="10:15" ht="12.75">
      <c r="J72" s="25"/>
      <c r="K72" s="25"/>
      <c r="L72" s="25"/>
      <c r="M72" s="25"/>
      <c r="N72" s="25"/>
      <c r="O72" s="25"/>
    </row>
    <row r="73" spans="10:15" ht="12.75">
      <c r="J73" s="25"/>
      <c r="K73" s="25"/>
      <c r="L73" s="25"/>
      <c r="M73" s="25"/>
      <c r="N73" s="25"/>
      <c r="O73" s="25"/>
    </row>
    <row r="74" spans="10:15" ht="12.75">
      <c r="J74" s="25"/>
      <c r="K74" s="25"/>
      <c r="L74" s="25"/>
      <c r="M74" s="25"/>
      <c r="N74" s="25"/>
      <c r="O74" s="25"/>
    </row>
    <row r="75" spans="10:15" ht="12.75">
      <c r="J75" s="25"/>
      <c r="K75" s="25"/>
      <c r="L75" s="25"/>
      <c r="O75" s="25"/>
    </row>
    <row r="76" spans="10:15" ht="12.75">
      <c r="J76" s="25"/>
      <c r="K76" s="25"/>
      <c r="L76" s="25"/>
      <c r="O76" s="25"/>
    </row>
    <row r="77" spans="10:12" ht="12.75">
      <c r="J77" s="25"/>
      <c r="K77" s="25"/>
      <c r="L77" s="25"/>
    </row>
    <row r="78" spans="10:12" ht="12.75">
      <c r="J78" s="25"/>
      <c r="K78" s="25"/>
      <c r="L78" s="25"/>
    </row>
    <row r="79" spans="10:11" ht="12.75">
      <c r="J79" s="25"/>
      <c r="K79" s="25"/>
    </row>
    <row r="80" spans="10:11" ht="12.75">
      <c r="J80" s="25"/>
      <c r="K80" s="25"/>
    </row>
    <row r="81" spans="10:11" ht="12.75">
      <c r="J81" s="25"/>
      <c r="K81" s="25"/>
    </row>
    <row r="82" spans="10:11" ht="12.75">
      <c r="J82" s="25"/>
      <c r="K82" s="25"/>
    </row>
    <row r="83" spans="10:11" ht="12.75">
      <c r="J83" s="25"/>
      <c r="K83" s="25"/>
    </row>
    <row r="84" spans="10:11" ht="12.75">
      <c r="J84" s="25"/>
      <c r="K84" s="25"/>
    </row>
    <row r="85" spans="10:11" ht="12.75">
      <c r="J85" s="25"/>
      <c r="K85" s="25"/>
    </row>
    <row r="86" spans="10:11" ht="12.75">
      <c r="J86" s="25"/>
      <c r="K86" s="25"/>
    </row>
  </sheetData>
  <sheetProtection password="CF48" sheet="1" objects="1" scenarios="1"/>
  <protectedRanges>
    <protectedRange sqref="M7:N18" name="Range2"/>
    <protectedRange sqref="C7:C12" name="Range1"/>
  </protectedRanges>
  <mergeCells count="14">
    <mergeCell ref="AA5:AD5"/>
    <mergeCell ref="AA6:AD6"/>
    <mergeCell ref="M46:O46"/>
    <mergeCell ref="M47:O47"/>
    <mergeCell ref="E13:F13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N30" sqref="N30"/>
    </sheetView>
  </sheetViews>
  <sheetFormatPr defaultColWidth="8.8515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31</v>
      </c>
      <c r="C1" s="31"/>
      <c r="D1" s="31"/>
      <c r="E1" s="31"/>
      <c r="F1" s="31"/>
      <c r="G1" s="30"/>
      <c r="J1" s="29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68</v>
      </c>
    </row>
    <row r="4" spans="2:16" ht="21" thickBot="1">
      <c r="B4" s="6"/>
      <c r="J4" s="52" t="s">
        <v>40</v>
      </c>
      <c r="K4" s="53"/>
      <c r="L4" s="25"/>
      <c r="M4" s="179" t="s">
        <v>37</v>
      </c>
      <c r="N4" s="170"/>
      <c r="O4" s="170"/>
      <c r="P4" s="180"/>
    </row>
    <row r="5" spans="2:30" ht="15.75" thickBot="1">
      <c r="B5" s="2" t="s">
        <v>12</v>
      </c>
      <c r="C5" s="8" t="s">
        <v>11</v>
      </c>
      <c r="D5" s="3" t="s">
        <v>14</v>
      </c>
      <c r="E5" s="3" t="s">
        <v>15</v>
      </c>
      <c r="F5" s="3" t="s">
        <v>13</v>
      </c>
      <c r="G5" s="7" t="s">
        <v>10</v>
      </c>
      <c r="H5" s="4" t="s">
        <v>16</v>
      </c>
      <c r="J5" s="54" t="s">
        <v>41</v>
      </c>
      <c r="K5" s="55"/>
      <c r="L5" s="25"/>
      <c r="M5" s="181" t="s">
        <v>74</v>
      </c>
      <c r="N5" s="182"/>
      <c r="O5" s="182"/>
      <c r="P5" s="183"/>
      <c r="S5" s="2" t="s">
        <v>12</v>
      </c>
      <c r="T5" s="8" t="s">
        <v>11</v>
      </c>
      <c r="U5" s="3" t="s">
        <v>14</v>
      </c>
      <c r="V5" s="3" t="s">
        <v>15</v>
      </c>
      <c r="W5" s="3" t="s">
        <v>13</v>
      </c>
      <c r="X5" s="7" t="s">
        <v>10</v>
      </c>
      <c r="Y5" s="4" t="s">
        <v>16</v>
      </c>
      <c r="AA5" s="179" t="s">
        <v>37</v>
      </c>
      <c r="AB5" s="170"/>
      <c r="AC5" s="170"/>
      <c r="AD5" s="180"/>
    </row>
    <row r="6" spans="2:30" ht="15.75" thickBot="1">
      <c r="B6" s="19">
        <v>1</v>
      </c>
      <c r="C6" s="123">
        <v>74.0284453384834</v>
      </c>
      <c r="D6" s="69"/>
      <c r="E6" s="20"/>
      <c r="F6" s="20">
        <f aca="true" t="shared" si="0" ref="F6:F11">H$13*C6+H$14</f>
        <v>2.271849969350605</v>
      </c>
      <c r="G6" s="21"/>
      <c r="H6" s="22">
        <f aca="true" t="shared" si="1" ref="H6:H11">10^F6</f>
        <v>187.00360092370488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56</v>
      </c>
      <c r="Q6" s="25"/>
      <c r="S6" s="19">
        <v>1</v>
      </c>
      <c r="T6" s="81">
        <f aca="true" t="shared" si="2" ref="T6:T11">M50</f>
        <v>0</v>
      </c>
      <c r="U6" s="114">
        <f aca="true" t="shared" si="3" ref="U6:U11">O50</f>
        <v>0.7333159374405317</v>
      </c>
      <c r="V6" s="20">
        <f aca="true" t="shared" si="4" ref="V6:V11">LOG10(U6)</f>
        <v>-0.13470887621090283</v>
      </c>
      <c r="W6" s="20" t="e">
        <f aca="true" t="shared" si="5" ref="W6:W11">Y$13*T6+Y$14</f>
        <v>#DIV/0!</v>
      </c>
      <c r="X6" s="21" t="e">
        <f aca="true" t="shared" si="6" ref="X6:X11">((ABS(W6-V6))/W6)*10</f>
        <v>#DIV/0!</v>
      </c>
      <c r="Y6" s="22" t="e">
        <f aca="true" t="shared" si="7" ref="Y6:Y11">10^W6</f>
        <v>#DIV/0!</v>
      </c>
      <c r="AA6" s="181" t="s">
        <v>69</v>
      </c>
      <c r="AB6" s="197"/>
      <c r="AC6" s="197"/>
      <c r="AD6" s="198"/>
    </row>
    <row r="7" spans="2:30" ht="15">
      <c r="B7" s="19">
        <v>2</v>
      </c>
      <c r="C7" s="123">
        <v>133.63788570504198</v>
      </c>
      <c r="D7" s="114">
        <v>16205.69244524688</v>
      </c>
      <c r="E7" s="20">
        <f>LOG10(D7)</f>
        <v>4.209667592524963</v>
      </c>
      <c r="F7" s="20">
        <f t="shared" si="0"/>
        <v>4.209667592524963</v>
      </c>
      <c r="G7" s="21">
        <f>((ABS(F7-E7))/F7)</f>
        <v>0</v>
      </c>
      <c r="H7" s="22">
        <f t="shared" si="1"/>
        <v>16205.69244524688</v>
      </c>
      <c r="J7" s="56" t="s">
        <v>30</v>
      </c>
      <c r="K7" s="57"/>
      <c r="L7" s="25"/>
      <c r="M7" s="80"/>
      <c r="N7" s="123"/>
      <c r="O7" s="27">
        <f aca="true" t="shared" si="8" ref="O7:O18">H$13*N7+H$14</f>
        <v>-0.13470887621090277</v>
      </c>
      <c r="P7" s="72">
        <f aca="true" t="shared" si="9" ref="P7:P18">10^O7</f>
        <v>0.7333159374405317</v>
      </c>
      <c r="Q7" s="25"/>
      <c r="S7" s="19">
        <v>2</v>
      </c>
      <c r="T7" s="81">
        <f t="shared" si="2"/>
        <v>0</v>
      </c>
      <c r="U7" s="114">
        <f t="shared" si="3"/>
        <v>0.7333159374405317</v>
      </c>
      <c r="V7" s="20">
        <f t="shared" si="4"/>
        <v>-0.13470887621090283</v>
      </c>
      <c r="W7" s="20" t="e">
        <f t="shared" si="5"/>
        <v>#DIV/0!</v>
      </c>
      <c r="X7" s="21" t="e">
        <f t="shared" si="6"/>
        <v>#DIV/0!</v>
      </c>
      <c r="Y7" s="22" t="e">
        <f t="shared" si="7"/>
        <v>#DIV/0!</v>
      </c>
      <c r="AA7" s="26" t="s">
        <v>59</v>
      </c>
      <c r="AB7" s="115" t="s">
        <v>25</v>
      </c>
      <c r="AC7" s="115" t="s">
        <v>26</v>
      </c>
      <c r="AD7" s="115" t="s">
        <v>56</v>
      </c>
    </row>
    <row r="8" spans="2:30" ht="13.5" thickBot="1">
      <c r="B8" s="19">
        <v>3</v>
      </c>
      <c r="C8" s="123">
        <v>167.64601710632635</v>
      </c>
      <c r="D8" s="114">
        <v>206644.23273413526</v>
      </c>
      <c r="E8" s="20">
        <f>LOG10(D8)</f>
        <v>5.315223288994972</v>
      </c>
      <c r="F8" s="20">
        <f t="shared" si="0"/>
        <v>5.3152232889949715</v>
      </c>
      <c r="G8" s="21">
        <f>((ABS(F8-E8))/F8)</f>
        <v>1.6710086696434277E-16</v>
      </c>
      <c r="H8" s="22">
        <f t="shared" si="1"/>
        <v>206644.23273413526</v>
      </c>
      <c r="J8" s="58" t="s">
        <v>23</v>
      </c>
      <c r="K8" s="59" t="s">
        <v>24</v>
      </c>
      <c r="L8" s="25"/>
      <c r="M8" s="80"/>
      <c r="N8" s="123"/>
      <c r="O8" s="27">
        <f t="shared" si="8"/>
        <v>-0.13470887621090277</v>
      </c>
      <c r="P8" s="72">
        <f t="shared" si="9"/>
        <v>0.7333159374405317</v>
      </c>
      <c r="Q8" s="25"/>
      <c r="S8" s="19">
        <v>3</v>
      </c>
      <c r="T8" s="81">
        <f t="shared" si="2"/>
        <v>0</v>
      </c>
      <c r="U8" s="114">
        <f t="shared" si="3"/>
        <v>0.7333159374405317</v>
      </c>
      <c r="V8" s="20">
        <f t="shared" si="4"/>
        <v>-0.13470887621090283</v>
      </c>
      <c r="W8" s="20" t="e">
        <f t="shared" si="5"/>
        <v>#DIV/0!</v>
      </c>
      <c r="X8" s="21" t="e">
        <f t="shared" si="6"/>
        <v>#DIV/0!</v>
      </c>
      <c r="Y8" s="22" t="e">
        <f t="shared" si="7"/>
        <v>#DIV/0!</v>
      </c>
      <c r="AA8" s="116"/>
      <c r="AB8" s="60"/>
      <c r="AC8" s="117" t="e">
        <f aca="true" t="shared" si="10" ref="AC8:AC19">Y$13*AB8+Y$14</f>
        <v>#DIV/0!</v>
      </c>
      <c r="AD8" s="72" t="e">
        <f aca="true" t="shared" si="11" ref="AD8:AD19">10^AC8</f>
        <v>#DIV/0!</v>
      </c>
    </row>
    <row r="9" spans="2:30" ht="12.75">
      <c r="B9" s="19">
        <v>4</v>
      </c>
      <c r="C9" s="123">
        <v>185.45008846858317</v>
      </c>
      <c r="D9" s="114">
        <v>783444.3930037579</v>
      </c>
      <c r="E9" s="20">
        <f>LOG10(D9)</f>
        <v>5.894008176722094</v>
      </c>
      <c r="F9" s="20">
        <f t="shared" si="0"/>
        <v>5.894008176722093</v>
      </c>
      <c r="G9" s="21">
        <f>((ABS(F9-E9))/F9)</f>
        <v>1.5069175221166367E-16</v>
      </c>
      <c r="H9" s="22">
        <f t="shared" si="1"/>
        <v>783444.3930037579</v>
      </c>
      <c r="J9" s="60"/>
      <c r="K9" s="61">
        <f aca="true" t="shared" si="12" ref="K9:K16">J9/4</f>
        <v>0</v>
      </c>
      <c r="L9" s="25"/>
      <c r="M9" s="80"/>
      <c r="N9" s="123"/>
      <c r="O9" s="27">
        <f t="shared" si="8"/>
        <v>-0.13470887621090277</v>
      </c>
      <c r="P9" s="72">
        <f t="shared" si="9"/>
        <v>0.7333159374405317</v>
      </c>
      <c r="Q9" s="25"/>
      <c r="S9" s="19">
        <v>4</v>
      </c>
      <c r="T9" s="81">
        <f t="shared" si="2"/>
        <v>0</v>
      </c>
      <c r="U9" s="114">
        <f t="shared" si="3"/>
        <v>0.7333159374405317</v>
      </c>
      <c r="V9" s="20">
        <f t="shared" si="4"/>
        <v>-0.13470887621090283</v>
      </c>
      <c r="W9" s="20" t="e">
        <f t="shared" si="5"/>
        <v>#DIV/0!</v>
      </c>
      <c r="X9" s="21" t="e">
        <f t="shared" si="6"/>
        <v>#DIV/0!</v>
      </c>
      <c r="Y9" s="22" t="e">
        <f t="shared" si="7"/>
        <v>#DIV/0!</v>
      </c>
      <c r="AA9" s="116"/>
      <c r="AB9" s="60"/>
      <c r="AC9" s="117" t="e">
        <f t="shared" si="10"/>
        <v>#DIV/0!</v>
      </c>
      <c r="AD9" s="72" t="e">
        <f t="shared" si="11"/>
        <v>#DIV/0!</v>
      </c>
    </row>
    <row r="10" spans="2:30" ht="12.75">
      <c r="B10" s="19">
        <v>5</v>
      </c>
      <c r="C10" s="123">
        <v>204.80970258663527</v>
      </c>
      <c r="D10" s="114">
        <v>3337040.933555658</v>
      </c>
      <c r="E10" s="20">
        <f>LOG10(D10)</f>
        <v>6.523361533927288</v>
      </c>
      <c r="F10" s="20">
        <f t="shared" si="0"/>
        <v>6.523361533927288</v>
      </c>
      <c r="G10" s="21">
        <f>((ABS(F10-E10))/F10)</f>
        <v>0</v>
      </c>
      <c r="H10" s="22">
        <f t="shared" si="1"/>
        <v>3337040.933555664</v>
      </c>
      <c r="J10" s="60"/>
      <c r="K10" s="61">
        <f t="shared" si="12"/>
        <v>0</v>
      </c>
      <c r="L10" s="25"/>
      <c r="M10" s="80"/>
      <c r="N10" s="123"/>
      <c r="O10" s="27">
        <f t="shared" si="8"/>
        <v>-0.13470887621090277</v>
      </c>
      <c r="P10" s="72">
        <f t="shared" si="9"/>
        <v>0.7333159374405317</v>
      </c>
      <c r="Q10" s="25"/>
      <c r="S10" s="19">
        <v>5</v>
      </c>
      <c r="T10" s="81">
        <f t="shared" si="2"/>
        <v>0</v>
      </c>
      <c r="U10" s="114">
        <f t="shared" si="3"/>
        <v>0.7333159374405317</v>
      </c>
      <c r="V10" s="20">
        <f t="shared" si="4"/>
        <v>-0.13470887621090283</v>
      </c>
      <c r="W10" s="20" t="e">
        <f t="shared" si="5"/>
        <v>#DIV/0!</v>
      </c>
      <c r="X10" s="21" t="e">
        <f t="shared" si="6"/>
        <v>#DIV/0!</v>
      </c>
      <c r="Y10" s="22" t="e">
        <f t="shared" si="7"/>
        <v>#DIV/0!</v>
      </c>
      <c r="AA10" s="116"/>
      <c r="AB10" s="60"/>
      <c r="AC10" s="117" t="e">
        <f t="shared" si="10"/>
        <v>#DIV/0!</v>
      </c>
      <c r="AD10" s="72" t="e">
        <f t="shared" si="11"/>
        <v>#DIV/0!</v>
      </c>
    </row>
    <row r="11" spans="2:30" ht="13.5" thickBot="1">
      <c r="B11" s="19">
        <v>6</v>
      </c>
      <c r="C11" s="123">
        <v>226.8821036241332</v>
      </c>
      <c r="D11" s="114">
        <v>17414207.40728669</v>
      </c>
      <c r="E11" s="20">
        <f>LOG10(D11)</f>
        <v>7.240903712703237</v>
      </c>
      <c r="F11" s="20">
        <f t="shared" si="0"/>
        <v>7.240903712703237</v>
      </c>
      <c r="G11" s="21">
        <f>((ABS(F11-E11))/F11)</f>
        <v>0</v>
      </c>
      <c r="H11" s="22">
        <f t="shared" si="1"/>
        <v>17414207.40728669</v>
      </c>
      <c r="J11" s="60"/>
      <c r="K11" s="61">
        <f t="shared" si="12"/>
        <v>0</v>
      </c>
      <c r="L11" s="25"/>
      <c r="M11" s="80"/>
      <c r="N11" s="123"/>
      <c r="O11" s="27">
        <f t="shared" si="8"/>
        <v>-0.13470887621090277</v>
      </c>
      <c r="P11" s="72">
        <f t="shared" si="9"/>
        <v>0.7333159374405317</v>
      </c>
      <c r="Q11" s="25"/>
      <c r="S11" s="19">
        <v>6</v>
      </c>
      <c r="T11" s="81">
        <f t="shared" si="2"/>
        <v>0</v>
      </c>
      <c r="U11" s="114">
        <f t="shared" si="3"/>
        <v>0.7333159374405317</v>
      </c>
      <c r="V11" s="20">
        <f t="shared" si="4"/>
        <v>-0.13470887621090283</v>
      </c>
      <c r="W11" s="20" t="e">
        <f t="shared" si="5"/>
        <v>#DIV/0!</v>
      </c>
      <c r="X11" s="21" t="e">
        <f t="shared" si="6"/>
        <v>#DIV/0!</v>
      </c>
      <c r="Y11" s="22" t="e">
        <f t="shared" si="7"/>
        <v>#DIV/0!</v>
      </c>
      <c r="AA11" s="116"/>
      <c r="AB11" s="60"/>
      <c r="AC11" s="117" t="e">
        <f t="shared" si="10"/>
        <v>#DIV/0!</v>
      </c>
      <c r="AD11" s="72" t="e">
        <f t="shared" si="11"/>
        <v>#DIV/0!</v>
      </c>
    </row>
    <row r="12" spans="5:30" ht="13.5" thickBot="1">
      <c r="E12" s="189" t="s">
        <v>58</v>
      </c>
      <c r="F12" s="190"/>
      <c r="G12" s="142">
        <f>AVERAGE(G7:G11)</f>
        <v>6.355852383520129E-17</v>
      </c>
      <c r="H12" s="143"/>
      <c r="J12" s="60"/>
      <c r="K12" s="61">
        <f t="shared" si="12"/>
        <v>0</v>
      </c>
      <c r="L12" s="25"/>
      <c r="M12" s="80"/>
      <c r="N12" s="123"/>
      <c r="O12" s="27">
        <f t="shared" si="8"/>
        <v>-0.13470887621090277</v>
      </c>
      <c r="P12" s="72">
        <f t="shared" si="9"/>
        <v>0.7333159374405317</v>
      </c>
      <c r="Q12" s="25"/>
      <c r="V12" s="189" t="s">
        <v>58</v>
      </c>
      <c r="W12" s="190"/>
      <c r="X12" s="142" t="e">
        <f>AVERAGE(X6:X11)</f>
        <v>#DIV/0!</v>
      </c>
      <c r="AA12" s="116"/>
      <c r="AB12" s="60"/>
      <c r="AC12" s="117" t="e">
        <f t="shared" si="10"/>
        <v>#DIV/0!</v>
      </c>
      <c r="AD12" s="72" t="e">
        <f t="shared" si="11"/>
        <v>#DIV/0!</v>
      </c>
    </row>
    <row r="13" spans="7:30" ht="12.75">
      <c r="G13" s="82" t="s">
        <v>33</v>
      </c>
      <c r="H13" s="83">
        <f>SLOPE(E7:E11,C7:C11)</f>
        <v>0.032508569301407005</v>
      </c>
      <c r="J13" s="60"/>
      <c r="K13" s="61">
        <f t="shared" si="12"/>
        <v>0</v>
      </c>
      <c r="L13" s="25"/>
      <c r="M13" s="80"/>
      <c r="N13" s="123"/>
      <c r="O13" s="27">
        <f t="shared" si="8"/>
        <v>-0.13470887621090277</v>
      </c>
      <c r="P13" s="72">
        <f t="shared" si="9"/>
        <v>0.7333159374405317</v>
      </c>
      <c r="Q13" s="25"/>
      <c r="X13" s="82" t="s">
        <v>33</v>
      </c>
      <c r="Y13" s="83" t="e">
        <f>SLOPE(V6:V11,T6:T11)</f>
        <v>#DIV/0!</v>
      </c>
      <c r="AA13" s="116"/>
      <c r="AB13" s="60"/>
      <c r="AC13" s="117" t="e">
        <f t="shared" si="10"/>
        <v>#DIV/0!</v>
      </c>
      <c r="AD13" s="72" t="e">
        <f t="shared" si="11"/>
        <v>#DIV/0!</v>
      </c>
    </row>
    <row r="14" spans="7:30" ht="12.75">
      <c r="G14" s="84" t="s">
        <v>34</v>
      </c>
      <c r="H14" s="85">
        <f>INTERCEPT(E7:E11,C7:C11)</f>
        <v>-0.13470887621090277</v>
      </c>
      <c r="I14" s="24"/>
      <c r="J14" s="60"/>
      <c r="K14" s="61">
        <f t="shared" si="12"/>
        <v>0</v>
      </c>
      <c r="L14" s="25"/>
      <c r="M14" s="80"/>
      <c r="N14" s="60"/>
      <c r="O14" s="27">
        <f t="shared" si="8"/>
        <v>-0.13470887621090277</v>
      </c>
      <c r="P14" s="72">
        <f t="shared" si="9"/>
        <v>0.7333159374405317</v>
      </c>
      <c r="Q14" s="25"/>
      <c r="X14" s="84" t="s">
        <v>34</v>
      </c>
      <c r="Y14" s="85" t="e">
        <f>INTERCEPT(V6:V11,T6:T11)</f>
        <v>#DIV/0!</v>
      </c>
      <c r="AA14" s="116"/>
      <c r="AB14" s="60"/>
      <c r="AC14" s="117" t="e">
        <f t="shared" si="10"/>
        <v>#DIV/0!</v>
      </c>
      <c r="AD14" s="72" t="e">
        <f t="shared" si="11"/>
        <v>#DIV/0!</v>
      </c>
    </row>
    <row r="15" spans="7:30" ht="13.5" thickBot="1">
      <c r="G15" s="86" t="s">
        <v>35</v>
      </c>
      <c r="H15" s="87">
        <f>RSQ(E7:E11,C7:C11)</f>
        <v>1.0000000000000004</v>
      </c>
      <c r="I15" s="24"/>
      <c r="J15" s="60"/>
      <c r="K15" s="61">
        <f t="shared" si="12"/>
        <v>0</v>
      </c>
      <c r="L15" s="25"/>
      <c r="M15" s="80"/>
      <c r="N15" s="60"/>
      <c r="O15" s="27">
        <f t="shared" si="8"/>
        <v>-0.13470887621090277</v>
      </c>
      <c r="P15" s="72">
        <f t="shared" si="9"/>
        <v>0.7333159374405317</v>
      </c>
      <c r="Q15" s="25"/>
      <c r="X15" s="86" t="s">
        <v>35</v>
      </c>
      <c r="Y15" s="87" t="e">
        <f>RSQ(V6:V11,T6:T11)</f>
        <v>#DIV/0!</v>
      </c>
      <c r="AA15" s="116"/>
      <c r="AB15" s="60"/>
      <c r="AC15" s="117" t="e">
        <f t="shared" si="10"/>
        <v>#DIV/0!</v>
      </c>
      <c r="AD15" s="72" t="e">
        <f t="shared" si="11"/>
        <v>#DIV/0!</v>
      </c>
    </row>
    <row r="16" spans="9:30" ht="12.75">
      <c r="I16" s="24"/>
      <c r="J16" s="60"/>
      <c r="K16" s="61">
        <f t="shared" si="12"/>
        <v>0</v>
      </c>
      <c r="L16" s="25"/>
      <c r="M16" s="80"/>
      <c r="N16" s="60"/>
      <c r="O16" s="27">
        <f t="shared" si="8"/>
        <v>-0.13470887621090277</v>
      </c>
      <c r="P16" s="72">
        <f t="shared" si="9"/>
        <v>0.7333159374405317</v>
      </c>
      <c r="Q16" s="25"/>
      <c r="AA16" s="116"/>
      <c r="AB16" s="60"/>
      <c r="AC16" s="117" t="e">
        <f t="shared" si="10"/>
        <v>#DIV/0!</v>
      </c>
      <c r="AD16" s="72" t="e">
        <f t="shared" si="11"/>
        <v>#DIV/0!</v>
      </c>
    </row>
    <row r="17" spans="12:30" ht="12.75">
      <c r="L17" s="25"/>
      <c r="M17" s="80"/>
      <c r="N17" s="60"/>
      <c r="O17" s="27">
        <f t="shared" si="8"/>
        <v>-0.13470887621090277</v>
      </c>
      <c r="P17" s="72">
        <f t="shared" si="9"/>
        <v>0.7333159374405317</v>
      </c>
      <c r="Q17" s="25"/>
      <c r="AA17" s="116"/>
      <c r="AB17" s="60"/>
      <c r="AC17" s="117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0"/>
      <c r="N18" s="60"/>
      <c r="O18" s="27">
        <f t="shared" si="8"/>
        <v>-0.13470887621090277</v>
      </c>
      <c r="P18" s="72">
        <f t="shared" si="9"/>
        <v>0.7333159374405317</v>
      </c>
      <c r="Q18" s="25"/>
      <c r="AA18" s="116"/>
      <c r="AB18" s="60"/>
      <c r="AC18" s="117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P19" s="25"/>
      <c r="AA19" s="116"/>
      <c r="AB19" s="60"/>
      <c r="AC19" s="117" t="e">
        <f t="shared" si="10"/>
        <v>#DIV/0!</v>
      </c>
      <c r="AD19" s="72" t="e">
        <f t="shared" si="11"/>
        <v>#DIV/0!</v>
      </c>
    </row>
    <row r="20" spans="10:16" ht="15">
      <c r="J20" s="62" t="s">
        <v>36</v>
      </c>
      <c r="K20" s="63"/>
      <c r="L20" s="25"/>
      <c r="M20" s="74" t="s">
        <v>39</v>
      </c>
      <c r="N20" s="75"/>
      <c r="O20" s="25"/>
      <c r="P20" s="25"/>
    </row>
    <row r="21" spans="10:16" ht="15">
      <c r="J21" s="56" t="s">
        <v>42</v>
      </c>
      <c r="K21" s="57"/>
      <c r="L21" s="25"/>
      <c r="M21" s="48" t="s">
        <v>47</v>
      </c>
      <c r="N21" s="49"/>
      <c r="O21" s="25"/>
      <c r="P21" s="25"/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6" t="s">
        <v>65</v>
      </c>
      <c r="N34" s="177"/>
      <c r="O34" s="177"/>
      <c r="P34" s="185"/>
    </row>
    <row r="35" spans="10:16" ht="15">
      <c r="J35" s="54" t="s">
        <v>45</v>
      </c>
      <c r="K35" s="66"/>
      <c r="L35" s="25"/>
      <c r="M35" s="179" t="s">
        <v>61</v>
      </c>
      <c r="N35" s="191"/>
      <c r="O35" s="191"/>
      <c r="P35" s="192"/>
    </row>
    <row r="36" spans="10:16" ht="15">
      <c r="J36" s="56" t="s">
        <v>42</v>
      </c>
      <c r="K36" s="57"/>
      <c r="L36" s="25"/>
      <c r="M36" s="193" t="s">
        <v>86</v>
      </c>
      <c r="N36" s="194"/>
      <c r="O36" s="194"/>
      <c r="P36" s="195"/>
    </row>
    <row r="37" spans="10:16" ht="15.75" thickBot="1">
      <c r="J37" s="56" t="s">
        <v>30</v>
      </c>
      <c r="K37" s="57"/>
      <c r="L37" s="25"/>
      <c r="M37" s="193" t="s">
        <v>63</v>
      </c>
      <c r="N37" s="196"/>
      <c r="O37" s="196"/>
      <c r="P37" s="195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56</v>
      </c>
      <c r="P38" s="103" t="s">
        <v>75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0</v>
      </c>
      <c r="N39" s="65">
        <f>10^(4*(M39/256))</f>
        <v>1</v>
      </c>
      <c r="O39" s="65">
        <f>P7</f>
        <v>0.7333159374405317</v>
      </c>
      <c r="P39" s="121">
        <f>O39/N39</f>
        <v>0.7333159374405317</v>
      </c>
    </row>
    <row r="40" spans="10:16" ht="12.75">
      <c r="J40" s="60"/>
      <c r="K40" s="65" t="e">
        <f t="shared" si="14"/>
        <v>#NUM!</v>
      </c>
      <c r="L40" s="25"/>
      <c r="M40" s="64">
        <f>N8</f>
        <v>0</v>
      </c>
      <c r="N40" s="65">
        <f>10^(4*(M40/256))</f>
        <v>1</v>
      </c>
      <c r="O40" s="65">
        <f>P8</f>
        <v>0.7333159374405317</v>
      </c>
      <c r="P40" s="121">
        <f>O40/N40</f>
        <v>0.7333159374405317</v>
      </c>
    </row>
    <row r="41" spans="10:16" ht="12.75">
      <c r="J41" s="60"/>
      <c r="K41" s="65" t="e">
        <f t="shared" si="14"/>
        <v>#NUM!</v>
      </c>
      <c r="L41" s="25"/>
      <c r="M41" s="64">
        <f>N9</f>
        <v>0</v>
      </c>
      <c r="N41" s="65">
        <f>10^(4*(M41/256))</f>
        <v>1</v>
      </c>
      <c r="O41" s="65">
        <f>P9</f>
        <v>0.7333159374405317</v>
      </c>
      <c r="P41" s="121">
        <f>O41/N41</f>
        <v>0.7333159374405317</v>
      </c>
    </row>
    <row r="42" spans="10:16" ht="12.75">
      <c r="J42" s="60"/>
      <c r="K42" s="65" t="e">
        <f t="shared" si="14"/>
        <v>#NUM!</v>
      </c>
      <c r="L42" s="25"/>
      <c r="M42" s="64">
        <f>N10</f>
        <v>0</v>
      </c>
      <c r="N42" s="65">
        <f>10^(4*(M42/256))</f>
        <v>1</v>
      </c>
      <c r="O42" s="65">
        <f>P10</f>
        <v>0.7333159374405317</v>
      </c>
      <c r="P42" s="121">
        <f>O42/N42</f>
        <v>0.7333159374405317</v>
      </c>
    </row>
    <row r="43" spans="1:16" ht="12.75">
      <c r="A43" s="10"/>
      <c r="B43" s="10"/>
      <c r="C43" s="10"/>
      <c r="D43" s="10"/>
      <c r="E43" s="10"/>
      <c r="F43" s="10"/>
      <c r="G43" s="10"/>
      <c r="H43" s="10"/>
      <c r="J43" s="60"/>
      <c r="K43" s="65" t="e">
        <f t="shared" si="14"/>
        <v>#NUM!</v>
      </c>
      <c r="L43" s="25"/>
      <c r="M43" s="64">
        <f>N11</f>
        <v>0</v>
      </c>
      <c r="N43" s="65">
        <f>10^(4*(M43/256))</f>
        <v>1</v>
      </c>
      <c r="O43" s="65">
        <f>P11</f>
        <v>0.7333159374405317</v>
      </c>
      <c r="P43" s="121">
        <f>O43/N43</f>
        <v>0.7333159374405317</v>
      </c>
    </row>
    <row r="44" spans="1:12" ht="13.5" thickBot="1">
      <c r="A44" s="10"/>
      <c r="B44" s="10"/>
      <c r="C44" s="10"/>
      <c r="D44" s="10"/>
      <c r="E44" s="141"/>
      <c r="F44" s="23"/>
      <c r="G44" s="141"/>
      <c r="H44" s="23"/>
      <c r="J44" s="60"/>
      <c r="K44" s="65" t="e">
        <f t="shared" si="14"/>
        <v>#NUM!</v>
      </c>
      <c r="L44" s="25"/>
    </row>
    <row r="45" spans="1:15" ht="13.5" thickBot="1">
      <c r="A45" s="135" t="s">
        <v>105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0"/>
      <c r="K45" s="65" t="e">
        <f t="shared" si="14"/>
        <v>#NUM!</v>
      </c>
      <c r="L45" s="25"/>
      <c r="M45" s="176" t="s">
        <v>117</v>
      </c>
      <c r="N45" s="177"/>
      <c r="O45" s="178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0"/>
      <c r="K46" s="65" t="e">
        <f t="shared" si="14"/>
        <v>#NUM!</v>
      </c>
      <c r="M46" s="179" t="s">
        <v>76</v>
      </c>
      <c r="N46" s="191"/>
      <c r="O46" s="199"/>
    </row>
    <row r="47" spans="1:15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61"/>
      <c r="J47" s="25"/>
      <c r="K47" s="25"/>
      <c r="M47" s="193" t="s">
        <v>106</v>
      </c>
      <c r="N47" s="194"/>
      <c r="O47" s="200"/>
    </row>
    <row r="48" spans="1:15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86"/>
      <c r="N48" s="187"/>
      <c r="O48" s="188"/>
    </row>
    <row r="49" spans="1:15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77</v>
      </c>
    </row>
    <row r="50" spans="1:15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107</v>
      </c>
      <c r="K50" s="66"/>
      <c r="M50" s="113"/>
      <c r="N50" s="105">
        <f aca="true" t="shared" si="15" ref="N50:N55">10^(4*(M50/256))</f>
        <v>1</v>
      </c>
      <c r="O50" s="112">
        <f>P39*N50</f>
        <v>0.7333159374405317</v>
      </c>
    </row>
    <row r="51" spans="1:15" ht="15">
      <c r="A51" s="136"/>
      <c r="I51" s="10"/>
      <c r="J51" s="56" t="s">
        <v>42</v>
      </c>
      <c r="K51" s="57"/>
      <c r="M51" s="113"/>
      <c r="N51" s="105">
        <f t="shared" si="15"/>
        <v>1</v>
      </c>
      <c r="O51" s="112">
        <f>P39*N51</f>
        <v>0.7333159374405317</v>
      </c>
    </row>
    <row r="52" spans="1:15" ht="15">
      <c r="A52" s="10"/>
      <c r="I52" s="23"/>
      <c r="J52" s="56" t="s">
        <v>30</v>
      </c>
      <c r="K52" s="57"/>
      <c r="M52" s="113"/>
      <c r="N52" s="105">
        <f t="shared" si="15"/>
        <v>1</v>
      </c>
      <c r="O52" s="112">
        <f>P39*N52</f>
        <v>0.7333159374405317</v>
      </c>
    </row>
    <row r="53" spans="9:15" ht="15" thickBot="1">
      <c r="I53" s="23"/>
      <c r="J53" s="58" t="s">
        <v>108</v>
      </c>
      <c r="K53" s="59" t="s">
        <v>24</v>
      </c>
      <c r="M53" s="113"/>
      <c r="N53" s="105">
        <f t="shared" si="15"/>
        <v>1</v>
      </c>
      <c r="O53" s="112">
        <f>P39*N53</f>
        <v>0.7333159374405317</v>
      </c>
    </row>
    <row r="54" spans="10:15" ht="12.75">
      <c r="J54" s="64"/>
      <c r="K54" s="65" t="e">
        <f>LOG10(J54)*(256/LOG10(262144))</f>
        <v>#NUM!</v>
      </c>
      <c r="M54" s="113"/>
      <c r="N54" s="105">
        <f t="shared" si="15"/>
        <v>1</v>
      </c>
      <c r="O54" s="112">
        <f>P39*N54</f>
        <v>0.7333159374405317</v>
      </c>
    </row>
    <row r="55" spans="10:15" ht="12.75">
      <c r="J55" s="60"/>
      <c r="K55" s="65" t="e">
        <f aca="true" t="shared" si="16" ref="K55:K61">LOG10(J55)*(256/LOG10(262144))</f>
        <v>#NUM!</v>
      </c>
      <c r="M55" s="110"/>
      <c r="N55" s="105">
        <f t="shared" si="15"/>
        <v>1</v>
      </c>
      <c r="O55" s="111">
        <f>P39*N55</f>
        <v>0.7333159374405317</v>
      </c>
    </row>
    <row r="56" spans="10:11" ht="12.75">
      <c r="J56" s="60"/>
      <c r="K56" s="65" t="e">
        <f t="shared" si="16"/>
        <v>#NUM!</v>
      </c>
    </row>
    <row r="57" spans="10:11" ht="12.75">
      <c r="J57" s="60"/>
      <c r="K57" s="65" t="e">
        <f t="shared" si="16"/>
        <v>#NUM!</v>
      </c>
    </row>
    <row r="58" spans="10:11" ht="12.75">
      <c r="J58" s="60"/>
      <c r="K58" s="65" t="e">
        <f t="shared" si="16"/>
        <v>#NUM!</v>
      </c>
    </row>
    <row r="59" spans="10:11" ht="12.75">
      <c r="J59" s="60"/>
      <c r="K59" s="65" t="e">
        <f t="shared" si="16"/>
        <v>#NUM!</v>
      </c>
    </row>
    <row r="60" spans="10:11" ht="12.75">
      <c r="J60" s="60"/>
      <c r="K60" s="65" t="e">
        <f t="shared" si="16"/>
        <v>#NUM!</v>
      </c>
    </row>
    <row r="61" spans="10:11" ht="12.75">
      <c r="J61" s="60"/>
      <c r="K61" s="65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AA5:AD5"/>
    <mergeCell ref="AA6:AD6"/>
    <mergeCell ref="M46:O46"/>
    <mergeCell ref="M47:O47"/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D7" sqref="D7:D11"/>
    </sheetView>
  </sheetViews>
  <sheetFormatPr defaultColWidth="8.8515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31</v>
      </c>
      <c r="C1" s="31"/>
      <c r="D1" s="31"/>
      <c r="E1" s="31"/>
      <c r="F1" s="31"/>
      <c r="G1" s="30"/>
      <c r="J1" s="29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68</v>
      </c>
    </row>
    <row r="4" spans="2:16" ht="21" thickBot="1">
      <c r="B4" s="6"/>
      <c r="J4" s="52" t="s">
        <v>40</v>
      </c>
      <c r="K4" s="53"/>
      <c r="L4" s="25"/>
      <c r="M4" s="179" t="s">
        <v>37</v>
      </c>
      <c r="N4" s="170"/>
      <c r="O4" s="170"/>
      <c r="P4" s="180"/>
    </row>
    <row r="5" spans="2:30" ht="15.75" thickBot="1">
      <c r="B5" s="2" t="s">
        <v>12</v>
      </c>
      <c r="C5" s="8" t="s">
        <v>11</v>
      </c>
      <c r="D5" s="3" t="s">
        <v>14</v>
      </c>
      <c r="E5" s="3" t="s">
        <v>15</v>
      </c>
      <c r="F5" s="3" t="s">
        <v>13</v>
      </c>
      <c r="G5" s="7" t="s">
        <v>10</v>
      </c>
      <c r="H5" s="4" t="s">
        <v>16</v>
      </c>
      <c r="J5" s="54" t="s">
        <v>41</v>
      </c>
      <c r="K5" s="55"/>
      <c r="L5" s="25"/>
      <c r="M5" s="181" t="s">
        <v>74</v>
      </c>
      <c r="N5" s="182"/>
      <c r="O5" s="182"/>
      <c r="P5" s="183"/>
      <c r="S5" s="2" t="s">
        <v>12</v>
      </c>
      <c r="T5" s="8" t="s">
        <v>11</v>
      </c>
      <c r="U5" s="3" t="s">
        <v>14</v>
      </c>
      <c r="V5" s="3" t="s">
        <v>15</v>
      </c>
      <c r="W5" s="3" t="s">
        <v>13</v>
      </c>
      <c r="X5" s="7" t="s">
        <v>10</v>
      </c>
      <c r="Y5" s="4" t="s">
        <v>16</v>
      </c>
      <c r="AA5" s="179" t="s">
        <v>37</v>
      </c>
      <c r="AB5" s="170"/>
      <c r="AC5" s="170"/>
      <c r="AD5" s="180"/>
    </row>
    <row r="6" spans="2:30" ht="15.75" thickBot="1">
      <c r="B6" s="19">
        <v>1</v>
      </c>
      <c r="C6" s="123">
        <v>33.022977349509155</v>
      </c>
      <c r="D6" s="69"/>
      <c r="E6" s="20"/>
      <c r="F6" s="20">
        <f aca="true" t="shared" si="0" ref="F6:F11">H$13*C6+H$14</f>
        <v>1.6415910795347455</v>
      </c>
      <c r="G6" s="21"/>
      <c r="H6" s="22">
        <f aca="true" t="shared" si="1" ref="H6:H11">10^F6</f>
        <v>43.81179829296084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56</v>
      </c>
      <c r="Q6" s="25"/>
      <c r="S6" s="19">
        <v>1</v>
      </c>
      <c r="T6" s="81">
        <f aca="true" t="shared" si="2" ref="T6:T11">M50</f>
        <v>0</v>
      </c>
      <c r="U6" s="114">
        <f aca="true" t="shared" si="3" ref="U6:U11">O50</f>
        <v>13.353867367623565</v>
      </c>
      <c r="V6" s="20">
        <f aca="true" t="shared" si="4" ref="V6:V11">LOG10(U6)</f>
        <v>1.125607058448665</v>
      </c>
      <c r="W6" s="20" t="e">
        <f aca="true" t="shared" si="5" ref="W6:W11">Y$13*T6+Y$14</f>
        <v>#DIV/0!</v>
      </c>
      <c r="X6" s="21" t="e">
        <f aca="true" t="shared" si="6" ref="X6:X11">((ABS(W6-V6))/W6)*10</f>
        <v>#DIV/0!</v>
      </c>
      <c r="Y6" s="22" t="e">
        <f aca="true" t="shared" si="7" ref="Y6:Y11">10^W6</f>
        <v>#DIV/0!</v>
      </c>
      <c r="AA6" s="181" t="s">
        <v>69</v>
      </c>
      <c r="AB6" s="197"/>
      <c r="AC6" s="197"/>
      <c r="AD6" s="198"/>
    </row>
    <row r="7" spans="2:30" ht="15">
      <c r="B7" s="19">
        <v>2</v>
      </c>
      <c r="C7" s="123">
        <v>123.49147852347284</v>
      </c>
      <c r="D7" s="114">
        <v>13403.812394760093</v>
      </c>
      <c r="E7" s="20">
        <f>LOG10(D7)</f>
        <v>4.127228340642595</v>
      </c>
      <c r="F7" s="20">
        <f t="shared" si="0"/>
        <v>4.127228340642594</v>
      </c>
      <c r="G7" s="21">
        <f>((ABS(F7-E7))/F7)</f>
        <v>2.1519972882378473E-16</v>
      </c>
      <c r="H7" s="22">
        <f t="shared" si="1"/>
        <v>13403.812394760093</v>
      </c>
      <c r="J7" s="56" t="s">
        <v>30</v>
      </c>
      <c r="K7" s="57"/>
      <c r="L7" s="25"/>
      <c r="M7" s="80"/>
      <c r="N7" s="123">
        <v>33.022977349509155</v>
      </c>
      <c r="O7" s="27">
        <f aca="true" t="shared" si="8" ref="O7:O18">H$13*N7+H$14</f>
        <v>1.6415910795347455</v>
      </c>
      <c r="P7" s="72">
        <f aca="true" t="shared" si="9" ref="P7:P18">10^O7</f>
        <v>43.81179829296084</v>
      </c>
      <c r="Q7" s="25"/>
      <c r="S7" s="19">
        <v>2</v>
      </c>
      <c r="T7" s="81">
        <f t="shared" si="2"/>
        <v>0</v>
      </c>
      <c r="U7" s="114">
        <f t="shared" si="3"/>
        <v>13.353867367623565</v>
      </c>
      <c r="V7" s="20">
        <f t="shared" si="4"/>
        <v>1.125607058448665</v>
      </c>
      <c r="W7" s="20" t="e">
        <f t="shared" si="5"/>
        <v>#DIV/0!</v>
      </c>
      <c r="X7" s="21" t="e">
        <f t="shared" si="6"/>
        <v>#DIV/0!</v>
      </c>
      <c r="Y7" s="22" t="e">
        <f t="shared" si="7"/>
        <v>#DIV/0!</v>
      </c>
      <c r="AA7" s="26" t="s">
        <v>59</v>
      </c>
      <c r="AB7" s="115" t="s">
        <v>25</v>
      </c>
      <c r="AC7" s="115" t="s">
        <v>26</v>
      </c>
      <c r="AD7" s="115" t="s">
        <v>56</v>
      </c>
    </row>
    <row r="8" spans="2:30" ht="13.5" thickBot="1">
      <c r="B8" s="19">
        <v>3</v>
      </c>
      <c r="C8" s="123">
        <v>168.53599057985102</v>
      </c>
      <c r="D8" s="114">
        <v>231650.8367195471</v>
      </c>
      <c r="E8" s="20">
        <f>LOG10(D8)</f>
        <v>5.364833873207536</v>
      </c>
      <c r="F8" s="20">
        <f t="shared" si="0"/>
        <v>5.364833873207535</v>
      </c>
      <c r="G8" s="21">
        <f>((ABS(F8-E8))/F8)</f>
        <v>1.6555562403074E-16</v>
      </c>
      <c r="H8" s="22">
        <f t="shared" si="1"/>
        <v>231650.8367195471</v>
      </c>
      <c r="J8" s="58" t="s">
        <v>23</v>
      </c>
      <c r="K8" s="59" t="s">
        <v>24</v>
      </c>
      <c r="L8" s="25"/>
      <c r="M8" s="80"/>
      <c r="N8" s="123">
        <v>123.49147852347284</v>
      </c>
      <c r="O8" s="27">
        <f t="shared" si="8"/>
        <v>4.127228340642594</v>
      </c>
      <c r="P8" s="72">
        <f t="shared" si="9"/>
        <v>13403.812394760093</v>
      </c>
      <c r="Q8" s="25"/>
      <c r="S8" s="19">
        <v>3</v>
      </c>
      <c r="T8" s="81">
        <f t="shared" si="2"/>
        <v>0</v>
      </c>
      <c r="U8" s="114">
        <f t="shared" si="3"/>
        <v>13.353867367623565</v>
      </c>
      <c r="V8" s="20">
        <f t="shared" si="4"/>
        <v>1.125607058448665</v>
      </c>
      <c r="W8" s="20" t="e">
        <f t="shared" si="5"/>
        <v>#DIV/0!</v>
      </c>
      <c r="X8" s="21" t="e">
        <f t="shared" si="6"/>
        <v>#DIV/0!</v>
      </c>
      <c r="Y8" s="22" t="e">
        <f t="shared" si="7"/>
        <v>#DIV/0!</v>
      </c>
      <c r="AA8" s="116"/>
      <c r="AB8" s="60"/>
      <c r="AC8" s="117" t="e">
        <f aca="true" t="shared" si="10" ref="AC8:AC19">Y$13*AB8+Y$14</f>
        <v>#DIV/0!</v>
      </c>
      <c r="AD8" s="72" t="e">
        <f aca="true" t="shared" si="11" ref="AD8:AD19">10^AC8</f>
        <v>#DIV/0!</v>
      </c>
    </row>
    <row r="9" spans="2:30" ht="12.75">
      <c r="B9" s="19">
        <v>4</v>
      </c>
      <c r="C9" s="123">
        <v>190.86352788767735</v>
      </c>
      <c r="D9" s="114">
        <v>951232.5654783979</v>
      </c>
      <c r="E9" s="20">
        <f>LOG10(D9)</f>
        <v>5.978286709951123</v>
      </c>
      <c r="F9" s="20">
        <f t="shared" si="0"/>
        <v>5.978286709951123</v>
      </c>
      <c r="G9" s="21">
        <f>((ABS(F9-E9))/F9)</f>
        <v>0</v>
      </c>
      <c r="H9" s="22">
        <f t="shared" si="1"/>
        <v>951232.5654783979</v>
      </c>
      <c r="J9" s="60"/>
      <c r="K9" s="61">
        <f aca="true" t="shared" si="12" ref="K9:K16">J9/4</f>
        <v>0</v>
      </c>
      <c r="L9" s="25"/>
      <c r="M9" s="80"/>
      <c r="N9" s="123">
        <v>168.53599057985102</v>
      </c>
      <c r="O9" s="27">
        <f t="shared" si="8"/>
        <v>5.364833873207535</v>
      </c>
      <c r="P9" s="72">
        <f t="shared" si="9"/>
        <v>231650.8367195471</v>
      </c>
      <c r="Q9" s="25"/>
      <c r="S9" s="19">
        <v>4</v>
      </c>
      <c r="T9" s="81">
        <f t="shared" si="2"/>
        <v>0</v>
      </c>
      <c r="U9" s="114">
        <f t="shared" si="3"/>
        <v>13.353867367623565</v>
      </c>
      <c r="V9" s="20">
        <f t="shared" si="4"/>
        <v>1.125607058448665</v>
      </c>
      <c r="W9" s="20" t="e">
        <f t="shared" si="5"/>
        <v>#DIV/0!</v>
      </c>
      <c r="X9" s="21" t="e">
        <f t="shared" si="6"/>
        <v>#DIV/0!</v>
      </c>
      <c r="Y9" s="22" t="e">
        <f t="shared" si="7"/>
        <v>#DIV/0!</v>
      </c>
      <c r="AA9" s="116"/>
      <c r="AB9" s="60"/>
      <c r="AC9" s="117" t="e">
        <f t="shared" si="10"/>
        <v>#DIV/0!</v>
      </c>
      <c r="AD9" s="72" t="e">
        <f t="shared" si="11"/>
        <v>#DIV/0!</v>
      </c>
    </row>
    <row r="10" spans="2:30" ht="12.75">
      <c r="B10" s="19">
        <v>5</v>
      </c>
      <c r="C10" s="123">
        <v>212.7741262444178</v>
      </c>
      <c r="D10" s="114">
        <v>3804381.656692828</v>
      </c>
      <c r="E10" s="20">
        <f>LOG10(D10)</f>
        <v>6.580284079001781</v>
      </c>
      <c r="F10" s="20">
        <f t="shared" si="0"/>
        <v>6.580284079001781</v>
      </c>
      <c r="G10" s="21">
        <f>((ABS(F10-E10))/F10)</f>
        <v>0</v>
      </c>
      <c r="H10" s="22">
        <f t="shared" si="1"/>
        <v>3804381.656692828</v>
      </c>
      <c r="J10" s="60"/>
      <c r="K10" s="61">
        <f t="shared" si="12"/>
        <v>0</v>
      </c>
      <c r="L10" s="25"/>
      <c r="M10" s="80"/>
      <c r="N10" s="123">
        <v>190.86352788767735</v>
      </c>
      <c r="O10" s="27">
        <f t="shared" si="8"/>
        <v>5.978286709951123</v>
      </c>
      <c r="P10" s="72">
        <f t="shared" si="9"/>
        <v>951232.5654783979</v>
      </c>
      <c r="Q10" s="25"/>
      <c r="S10" s="19">
        <v>5</v>
      </c>
      <c r="T10" s="81">
        <f t="shared" si="2"/>
        <v>0</v>
      </c>
      <c r="U10" s="114">
        <f t="shared" si="3"/>
        <v>13.353867367623565</v>
      </c>
      <c r="V10" s="20">
        <f t="shared" si="4"/>
        <v>1.125607058448665</v>
      </c>
      <c r="W10" s="20" t="e">
        <f t="shared" si="5"/>
        <v>#DIV/0!</v>
      </c>
      <c r="X10" s="21" t="e">
        <f t="shared" si="6"/>
        <v>#DIV/0!</v>
      </c>
      <c r="Y10" s="22" t="e">
        <f t="shared" si="7"/>
        <v>#DIV/0!</v>
      </c>
      <c r="AA10" s="116"/>
      <c r="AB10" s="60"/>
      <c r="AC10" s="117" t="e">
        <f t="shared" si="10"/>
        <v>#DIV/0!</v>
      </c>
      <c r="AD10" s="72" t="e">
        <f t="shared" si="11"/>
        <v>#DIV/0!</v>
      </c>
    </row>
    <row r="11" spans="2:30" ht="13.5" thickBot="1">
      <c r="B11" s="19">
        <v>6</v>
      </c>
      <c r="C11" s="123">
        <v>232.87399332082055</v>
      </c>
      <c r="D11" s="114">
        <v>13568483.225392675</v>
      </c>
      <c r="E11" s="20">
        <f>LOG10(D11)</f>
        <v>7.132531302069516</v>
      </c>
      <c r="F11" s="20">
        <f t="shared" si="0"/>
        <v>7.132531302069515</v>
      </c>
      <c r="G11" s="21">
        <f>((ABS(F11-E11))/F11)</f>
        <v>1.245249942951416E-16</v>
      </c>
      <c r="H11" s="22">
        <f t="shared" si="1"/>
        <v>13568483.225392675</v>
      </c>
      <c r="J11" s="60"/>
      <c r="K11" s="61">
        <f t="shared" si="12"/>
        <v>0</v>
      </c>
      <c r="L11" s="25"/>
      <c r="M11" s="80"/>
      <c r="N11" s="123">
        <v>212.7741262444178</v>
      </c>
      <c r="O11" s="27">
        <f t="shared" si="8"/>
        <v>6.580284079001781</v>
      </c>
      <c r="P11" s="72">
        <f t="shared" si="9"/>
        <v>3804381.656692828</v>
      </c>
      <c r="Q11" s="25"/>
      <c r="S11" s="19">
        <v>6</v>
      </c>
      <c r="T11" s="81">
        <f t="shared" si="2"/>
        <v>0</v>
      </c>
      <c r="U11" s="114">
        <f t="shared" si="3"/>
        <v>13.353867367623565</v>
      </c>
      <c r="V11" s="20">
        <f t="shared" si="4"/>
        <v>1.125607058448665</v>
      </c>
      <c r="W11" s="20" t="e">
        <f t="shared" si="5"/>
        <v>#DIV/0!</v>
      </c>
      <c r="X11" s="21" t="e">
        <f t="shared" si="6"/>
        <v>#DIV/0!</v>
      </c>
      <c r="Y11" s="22" t="e">
        <f t="shared" si="7"/>
        <v>#DIV/0!</v>
      </c>
      <c r="AA11" s="116"/>
      <c r="AB11" s="60"/>
      <c r="AC11" s="117" t="e">
        <f t="shared" si="10"/>
        <v>#DIV/0!</v>
      </c>
      <c r="AD11" s="72" t="e">
        <f t="shared" si="11"/>
        <v>#DIV/0!</v>
      </c>
    </row>
    <row r="12" spans="5:30" ht="13.5" thickBot="1">
      <c r="E12" s="189" t="s">
        <v>58</v>
      </c>
      <c r="F12" s="190"/>
      <c r="G12" s="142">
        <f>AVERAGE(G7:G11)</f>
        <v>1.0105606942993327E-16</v>
      </c>
      <c r="H12" s="143"/>
      <c r="J12" s="60"/>
      <c r="K12" s="61">
        <f t="shared" si="12"/>
        <v>0</v>
      </c>
      <c r="L12" s="25"/>
      <c r="M12" s="80"/>
      <c r="N12" s="123">
        <v>232.87399332082055</v>
      </c>
      <c r="O12" s="27">
        <f t="shared" si="8"/>
        <v>7.132531302069515</v>
      </c>
      <c r="P12" s="72">
        <f t="shared" si="9"/>
        <v>13568483.225392675</v>
      </c>
      <c r="Q12" s="25"/>
      <c r="V12" s="189" t="s">
        <v>58</v>
      </c>
      <c r="W12" s="190"/>
      <c r="X12" s="142" t="e">
        <f>AVERAGE(X6:X11)</f>
        <v>#DIV/0!</v>
      </c>
      <c r="AA12" s="116"/>
      <c r="AB12" s="60"/>
      <c r="AC12" s="117" t="e">
        <f t="shared" si="10"/>
        <v>#DIV/0!</v>
      </c>
      <c r="AD12" s="72" t="e">
        <f t="shared" si="11"/>
        <v>#DIV/0!</v>
      </c>
    </row>
    <row r="13" spans="7:30" ht="12.75">
      <c r="G13" s="82" t="s">
        <v>33</v>
      </c>
      <c r="H13" s="83">
        <f>SLOPE(E7:E11,C7:C11)</f>
        <v>0.02747516791870097</v>
      </c>
      <c r="J13" s="60"/>
      <c r="K13" s="61">
        <f t="shared" si="12"/>
        <v>0</v>
      </c>
      <c r="L13" s="25"/>
      <c r="M13" s="80"/>
      <c r="N13" s="123"/>
      <c r="O13" s="27">
        <f t="shared" si="8"/>
        <v>0.7342792316815228</v>
      </c>
      <c r="P13" s="72">
        <f t="shared" si="9"/>
        <v>5.423494844785968</v>
      </c>
      <c r="Q13" s="25"/>
      <c r="X13" s="82" t="s">
        <v>33</v>
      </c>
      <c r="Y13" s="83" t="e">
        <f>SLOPE(V6:V11,T6:T11)</f>
        <v>#DIV/0!</v>
      </c>
      <c r="AA13" s="116"/>
      <c r="AB13" s="60"/>
      <c r="AC13" s="117" t="e">
        <f t="shared" si="10"/>
        <v>#DIV/0!</v>
      </c>
      <c r="AD13" s="72" t="e">
        <f t="shared" si="11"/>
        <v>#DIV/0!</v>
      </c>
    </row>
    <row r="14" spans="7:30" ht="12.75">
      <c r="G14" s="84" t="s">
        <v>34</v>
      </c>
      <c r="H14" s="85">
        <f>INTERCEPT(E7:E11,C7:C11)</f>
        <v>0.7342792316815228</v>
      </c>
      <c r="I14" s="24"/>
      <c r="J14" s="60"/>
      <c r="K14" s="61">
        <f t="shared" si="12"/>
        <v>0</v>
      </c>
      <c r="L14" s="25"/>
      <c r="M14" s="80"/>
      <c r="N14" s="60"/>
      <c r="O14" s="27">
        <f t="shared" si="8"/>
        <v>0.7342792316815228</v>
      </c>
      <c r="P14" s="72">
        <f t="shared" si="9"/>
        <v>5.423494844785968</v>
      </c>
      <c r="Q14" s="25"/>
      <c r="X14" s="84" t="s">
        <v>34</v>
      </c>
      <c r="Y14" s="85" t="e">
        <f>INTERCEPT(V6:V11,T6:T11)</f>
        <v>#DIV/0!</v>
      </c>
      <c r="AA14" s="116"/>
      <c r="AB14" s="60"/>
      <c r="AC14" s="117" t="e">
        <f t="shared" si="10"/>
        <v>#DIV/0!</v>
      </c>
      <c r="AD14" s="72" t="e">
        <f t="shared" si="11"/>
        <v>#DIV/0!</v>
      </c>
    </row>
    <row r="15" spans="7:30" ht="13.5" thickBot="1">
      <c r="G15" s="86" t="s">
        <v>35</v>
      </c>
      <c r="H15" s="87">
        <f>RSQ(E7:E11,C7:C11)</f>
        <v>1.0000000000000004</v>
      </c>
      <c r="I15" s="24"/>
      <c r="J15" s="60"/>
      <c r="K15" s="61">
        <f t="shared" si="12"/>
        <v>0</v>
      </c>
      <c r="L15" s="25"/>
      <c r="M15" s="80"/>
      <c r="N15" s="60"/>
      <c r="O15" s="27">
        <f t="shared" si="8"/>
        <v>0.7342792316815228</v>
      </c>
      <c r="P15" s="72">
        <f t="shared" si="9"/>
        <v>5.423494844785968</v>
      </c>
      <c r="Q15" s="25"/>
      <c r="X15" s="86" t="s">
        <v>35</v>
      </c>
      <c r="Y15" s="87" t="e">
        <f>RSQ(V6:V11,T6:T11)</f>
        <v>#DIV/0!</v>
      </c>
      <c r="AA15" s="116"/>
      <c r="AB15" s="60"/>
      <c r="AC15" s="117" t="e">
        <f t="shared" si="10"/>
        <v>#DIV/0!</v>
      </c>
      <c r="AD15" s="72" t="e">
        <f t="shared" si="11"/>
        <v>#DIV/0!</v>
      </c>
    </row>
    <row r="16" spans="9:30" ht="12.75">
      <c r="I16" s="24"/>
      <c r="J16" s="60"/>
      <c r="K16" s="61">
        <f t="shared" si="12"/>
        <v>0</v>
      </c>
      <c r="L16" s="25"/>
      <c r="M16" s="80"/>
      <c r="N16" s="60"/>
      <c r="O16" s="27">
        <f t="shared" si="8"/>
        <v>0.7342792316815228</v>
      </c>
      <c r="P16" s="72">
        <f t="shared" si="9"/>
        <v>5.423494844785968</v>
      </c>
      <c r="Q16" s="25"/>
      <c r="AA16" s="116"/>
      <c r="AB16" s="60"/>
      <c r="AC16" s="117" t="e">
        <f t="shared" si="10"/>
        <v>#DIV/0!</v>
      </c>
      <c r="AD16" s="72" t="e">
        <f t="shared" si="11"/>
        <v>#DIV/0!</v>
      </c>
    </row>
    <row r="17" spans="12:30" ht="12.75">
      <c r="L17" s="25"/>
      <c r="M17" s="80"/>
      <c r="N17" s="60"/>
      <c r="O17" s="27">
        <f t="shared" si="8"/>
        <v>0.7342792316815228</v>
      </c>
      <c r="P17" s="72">
        <f t="shared" si="9"/>
        <v>5.423494844785968</v>
      </c>
      <c r="Q17" s="25"/>
      <c r="AA17" s="116"/>
      <c r="AB17" s="60"/>
      <c r="AC17" s="117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0"/>
      <c r="N18" s="60"/>
      <c r="O18" s="27">
        <f t="shared" si="8"/>
        <v>0.7342792316815228</v>
      </c>
      <c r="P18" s="72">
        <f t="shared" si="9"/>
        <v>5.423494844785968</v>
      </c>
      <c r="Q18" s="25"/>
      <c r="AA18" s="116"/>
      <c r="AB18" s="60"/>
      <c r="AC18" s="117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P19" s="25"/>
      <c r="AA19" s="116"/>
      <c r="AB19" s="60"/>
      <c r="AC19" s="117" t="e">
        <f t="shared" si="10"/>
        <v>#DIV/0!</v>
      </c>
      <c r="AD19" s="72" t="e">
        <f t="shared" si="11"/>
        <v>#DIV/0!</v>
      </c>
    </row>
    <row r="20" spans="10:16" ht="15">
      <c r="J20" s="62" t="s">
        <v>36</v>
      </c>
      <c r="K20" s="63"/>
      <c r="L20" s="25"/>
      <c r="M20" s="74" t="s">
        <v>39</v>
      </c>
      <c r="N20" s="75"/>
      <c r="O20" s="25"/>
      <c r="P20" s="25"/>
    </row>
    <row r="21" spans="10:16" ht="15">
      <c r="J21" s="56" t="s">
        <v>42</v>
      </c>
      <c r="K21" s="57"/>
      <c r="L21" s="25"/>
      <c r="M21" s="48" t="s">
        <v>47</v>
      </c>
      <c r="N21" s="49"/>
      <c r="O21" s="25"/>
      <c r="P21" s="25"/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6" t="s">
        <v>65</v>
      </c>
      <c r="N34" s="177"/>
      <c r="O34" s="177"/>
      <c r="P34" s="185"/>
    </row>
    <row r="35" spans="10:16" ht="15">
      <c r="J35" s="54" t="s">
        <v>45</v>
      </c>
      <c r="K35" s="66"/>
      <c r="L35" s="25"/>
      <c r="M35" s="179" t="s">
        <v>61</v>
      </c>
      <c r="N35" s="191"/>
      <c r="O35" s="191"/>
      <c r="P35" s="192"/>
    </row>
    <row r="36" spans="10:16" ht="15">
      <c r="J36" s="56" t="s">
        <v>42</v>
      </c>
      <c r="K36" s="57"/>
      <c r="L36" s="25"/>
      <c r="M36" s="193" t="s">
        <v>86</v>
      </c>
      <c r="N36" s="194"/>
      <c r="O36" s="194"/>
      <c r="P36" s="195"/>
    </row>
    <row r="37" spans="10:16" ht="15.75" thickBot="1">
      <c r="J37" s="56" t="s">
        <v>30</v>
      </c>
      <c r="K37" s="57"/>
      <c r="L37" s="25"/>
      <c r="M37" s="193" t="s">
        <v>63</v>
      </c>
      <c r="N37" s="196"/>
      <c r="O37" s="196"/>
      <c r="P37" s="195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56</v>
      </c>
      <c r="P38" s="103" t="s">
        <v>75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33.022977349509155</v>
      </c>
      <c r="N39" s="65">
        <f>10^(4*(M39/256))</f>
        <v>3.2808322178773834</v>
      </c>
      <c r="O39" s="65">
        <f>P7</f>
        <v>43.81179829296084</v>
      </c>
      <c r="P39" s="121">
        <f>O39/N39</f>
        <v>13.353867367623565</v>
      </c>
    </row>
    <row r="40" spans="10:16" ht="12.75">
      <c r="J40" s="60"/>
      <c r="K40" s="65" t="e">
        <f t="shared" si="14"/>
        <v>#NUM!</v>
      </c>
      <c r="L40" s="25"/>
      <c r="M40" s="64">
        <f>N8</f>
        <v>123.49147852347284</v>
      </c>
      <c r="N40" s="65">
        <f>10^(4*(M40/256))</f>
        <v>85.02650971567492</v>
      </c>
      <c r="O40" s="65">
        <f>P8</f>
        <v>13403.812394760093</v>
      </c>
      <c r="P40" s="121">
        <f>O40/N40</f>
        <v>157.6427450636499</v>
      </c>
    </row>
    <row r="41" spans="10:16" ht="12.75">
      <c r="J41" s="60"/>
      <c r="K41" s="65" t="e">
        <f t="shared" si="14"/>
        <v>#NUM!</v>
      </c>
      <c r="L41" s="25"/>
      <c r="M41" s="64">
        <f>N9</f>
        <v>168.53599057985102</v>
      </c>
      <c r="N41" s="65">
        <f>10^(4*(M41/256))</f>
        <v>429.907332799711</v>
      </c>
      <c r="O41" s="65">
        <f>P9</f>
        <v>231650.8367195471</v>
      </c>
      <c r="P41" s="121">
        <f>O41/N41</f>
        <v>538.8389986533927</v>
      </c>
    </row>
    <row r="42" spans="10:16" ht="12.75">
      <c r="J42" s="60"/>
      <c r="K42" s="65" t="e">
        <f t="shared" si="14"/>
        <v>#NUM!</v>
      </c>
      <c r="L42" s="25"/>
      <c r="M42" s="64">
        <f>N10</f>
        <v>190.86352788767735</v>
      </c>
      <c r="N42" s="65">
        <f>10^(4*(M42/256))</f>
        <v>959.9367606558978</v>
      </c>
      <c r="O42" s="65">
        <f>P10</f>
        <v>951232.5654783979</v>
      </c>
      <c r="P42" s="121">
        <f>O42/N42</f>
        <v>990.932532710225</v>
      </c>
    </row>
    <row r="43" spans="1:16" ht="12.75">
      <c r="A43" s="10"/>
      <c r="B43" s="10"/>
      <c r="C43" s="10"/>
      <c r="D43" s="10"/>
      <c r="E43" s="10"/>
      <c r="F43" s="10"/>
      <c r="G43" s="10"/>
      <c r="H43" s="10"/>
      <c r="J43" s="60"/>
      <c r="K43" s="65" t="e">
        <f t="shared" si="14"/>
        <v>#NUM!</v>
      </c>
      <c r="L43" s="25"/>
      <c r="M43" s="64">
        <f>N11</f>
        <v>212.7741262444178</v>
      </c>
      <c r="N43" s="65">
        <f>10^(4*(M43/256))</f>
        <v>2111.5225438567163</v>
      </c>
      <c r="O43" s="65">
        <f>P11</f>
        <v>3804381.656692828</v>
      </c>
      <c r="P43" s="121">
        <f>O43/N43</f>
        <v>1801.7243849758233</v>
      </c>
    </row>
    <row r="44" spans="1:12" ht="13.5" thickBot="1">
      <c r="A44" s="10"/>
      <c r="B44" s="10"/>
      <c r="C44" s="10"/>
      <c r="D44" s="10"/>
      <c r="E44" s="141"/>
      <c r="F44" s="23"/>
      <c r="G44" s="141"/>
      <c r="H44" s="23"/>
      <c r="J44" s="60"/>
      <c r="K44" s="65" t="e">
        <f t="shared" si="14"/>
        <v>#NUM!</v>
      </c>
      <c r="L44" s="25"/>
    </row>
    <row r="45" spans="1:15" ht="13.5" thickBot="1">
      <c r="A45" s="135" t="s">
        <v>105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0"/>
      <c r="K45" s="65" t="e">
        <f t="shared" si="14"/>
        <v>#NUM!</v>
      </c>
      <c r="L45" s="25"/>
      <c r="M45" s="176" t="s">
        <v>117</v>
      </c>
      <c r="N45" s="177"/>
      <c r="O45" s="178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0"/>
      <c r="K46" s="65" t="e">
        <f t="shared" si="14"/>
        <v>#NUM!</v>
      </c>
      <c r="M46" s="179" t="s">
        <v>76</v>
      </c>
      <c r="N46" s="191"/>
      <c r="O46" s="199"/>
    </row>
    <row r="47" spans="1:15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61"/>
      <c r="J47" s="25"/>
      <c r="K47" s="25"/>
      <c r="M47" s="193" t="s">
        <v>106</v>
      </c>
      <c r="N47" s="194"/>
      <c r="O47" s="200"/>
    </row>
    <row r="48" spans="1:15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86"/>
      <c r="N48" s="187"/>
      <c r="O48" s="188"/>
    </row>
    <row r="49" spans="1:15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77</v>
      </c>
    </row>
    <row r="50" spans="1:15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107</v>
      </c>
      <c r="K50" s="66"/>
      <c r="M50" s="113"/>
      <c r="N50" s="105">
        <f aca="true" t="shared" si="15" ref="N50:N55">10^(4*(M50/256))</f>
        <v>1</v>
      </c>
      <c r="O50" s="112">
        <f>P39*N50</f>
        <v>13.353867367623565</v>
      </c>
    </row>
    <row r="51" spans="1:15" ht="15">
      <c r="A51" s="136"/>
      <c r="I51" s="10"/>
      <c r="J51" s="56" t="s">
        <v>42</v>
      </c>
      <c r="K51" s="57"/>
      <c r="M51" s="113"/>
      <c r="N51" s="105">
        <f t="shared" si="15"/>
        <v>1</v>
      </c>
      <c r="O51" s="112">
        <f>P39*N51</f>
        <v>13.353867367623565</v>
      </c>
    </row>
    <row r="52" spans="1:15" ht="15">
      <c r="A52" s="10"/>
      <c r="I52" s="23"/>
      <c r="J52" s="56" t="s">
        <v>30</v>
      </c>
      <c r="K52" s="57"/>
      <c r="M52" s="113"/>
      <c r="N52" s="105">
        <f t="shared" si="15"/>
        <v>1</v>
      </c>
      <c r="O52" s="112">
        <f>P39*N52</f>
        <v>13.353867367623565</v>
      </c>
    </row>
    <row r="53" spans="9:15" ht="15" thickBot="1">
      <c r="I53" s="23"/>
      <c r="J53" s="58" t="s">
        <v>108</v>
      </c>
      <c r="K53" s="59" t="s">
        <v>24</v>
      </c>
      <c r="M53" s="113"/>
      <c r="N53" s="105">
        <f t="shared" si="15"/>
        <v>1</v>
      </c>
      <c r="O53" s="112">
        <f>P39*N53</f>
        <v>13.353867367623565</v>
      </c>
    </row>
    <row r="54" spans="10:15" ht="12.75">
      <c r="J54" s="64">
        <v>5</v>
      </c>
      <c r="K54" s="65">
        <f>LOG10(J54)*(256/LOG10(262144))</f>
        <v>33.022977349509155</v>
      </c>
      <c r="M54" s="113"/>
      <c r="N54" s="105">
        <f t="shared" si="15"/>
        <v>1</v>
      </c>
      <c r="O54" s="112">
        <f>P39*N54</f>
        <v>13.353867367623565</v>
      </c>
    </row>
    <row r="55" spans="10:15" ht="12.75">
      <c r="J55" s="60">
        <v>411</v>
      </c>
      <c r="K55" s="65">
        <f aca="true" t="shared" si="16" ref="K55:K61">LOG10(J55)*(256/LOG10(262144))</f>
        <v>123.49147852347284</v>
      </c>
      <c r="M55" s="110"/>
      <c r="N55" s="105">
        <f t="shared" si="15"/>
        <v>1</v>
      </c>
      <c r="O55" s="111">
        <f>P39*N55</f>
        <v>13.353867367623565</v>
      </c>
    </row>
    <row r="56" spans="10:11" ht="12.75">
      <c r="J56" s="60">
        <v>3692</v>
      </c>
      <c r="K56" s="65">
        <f t="shared" si="16"/>
        <v>168.53599057985102</v>
      </c>
    </row>
    <row r="57" spans="10:11" ht="12.75">
      <c r="J57" s="60">
        <v>10961</v>
      </c>
      <c r="K57" s="65">
        <f t="shared" si="16"/>
        <v>190.86352788767735</v>
      </c>
    </row>
    <row r="58" spans="10:11" ht="12.75">
      <c r="J58" s="60">
        <v>31887</v>
      </c>
      <c r="K58" s="65">
        <f t="shared" si="16"/>
        <v>212.7741262444178</v>
      </c>
    </row>
    <row r="59" spans="10:11" ht="12.75">
      <c r="J59" s="60">
        <v>84928</v>
      </c>
      <c r="K59" s="65">
        <f t="shared" si="16"/>
        <v>232.87399332082055</v>
      </c>
    </row>
    <row r="60" spans="10:11" ht="12.75">
      <c r="J60" s="60"/>
      <c r="K60" s="65" t="e">
        <f t="shared" si="16"/>
        <v>#NUM!</v>
      </c>
    </row>
    <row r="61" spans="10:11" ht="12.75">
      <c r="J61" s="60"/>
      <c r="K61" s="65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M47:O47"/>
    <mergeCell ref="M48:O48"/>
    <mergeCell ref="M34:P34"/>
    <mergeCell ref="M35:P35"/>
    <mergeCell ref="M36:P36"/>
    <mergeCell ref="M37:P37"/>
    <mergeCell ref="M45:O45"/>
    <mergeCell ref="M46:O46"/>
    <mergeCell ref="M4:P4"/>
    <mergeCell ref="M5:P5"/>
    <mergeCell ref="AA5:AD5"/>
    <mergeCell ref="AA6:AD6"/>
    <mergeCell ref="E12:F12"/>
    <mergeCell ref="V12:W12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C6" sqref="C6:C11"/>
    </sheetView>
  </sheetViews>
  <sheetFormatPr defaultColWidth="8.8515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</cols>
  <sheetData>
    <row r="1" spans="2:16" ht="16.5" thickBot="1">
      <c r="B1" s="78" t="s">
        <v>31</v>
      </c>
      <c r="C1" s="31"/>
      <c r="D1" s="31"/>
      <c r="E1" s="31"/>
      <c r="F1" s="31"/>
      <c r="G1" s="30"/>
      <c r="J1" s="29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68</v>
      </c>
    </row>
    <row r="4" spans="2:16" ht="21" thickBot="1">
      <c r="B4" s="6"/>
      <c r="J4" s="52" t="s">
        <v>40</v>
      </c>
      <c r="K4" s="53"/>
      <c r="L4" s="25"/>
      <c r="M4" s="179" t="s">
        <v>37</v>
      </c>
      <c r="N4" s="170"/>
      <c r="O4" s="170"/>
      <c r="P4" s="180"/>
    </row>
    <row r="5" spans="2:30" ht="15.75" thickBot="1">
      <c r="B5" s="2" t="s">
        <v>12</v>
      </c>
      <c r="C5" s="8" t="s">
        <v>11</v>
      </c>
      <c r="D5" s="3" t="s">
        <v>166</v>
      </c>
      <c r="E5" s="124" t="s">
        <v>167</v>
      </c>
      <c r="F5" s="3" t="s">
        <v>13</v>
      </c>
      <c r="G5" s="7" t="s">
        <v>10</v>
      </c>
      <c r="H5" s="125" t="s">
        <v>168</v>
      </c>
      <c r="J5" s="54" t="s">
        <v>41</v>
      </c>
      <c r="K5" s="55"/>
      <c r="L5" s="25"/>
      <c r="M5" s="181" t="s">
        <v>74</v>
      </c>
      <c r="N5" s="182"/>
      <c r="O5" s="182"/>
      <c r="P5" s="183"/>
      <c r="S5" s="2" t="s">
        <v>12</v>
      </c>
      <c r="T5" s="8" t="s">
        <v>11</v>
      </c>
      <c r="U5" s="3" t="s">
        <v>166</v>
      </c>
      <c r="V5" s="124" t="s">
        <v>167</v>
      </c>
      <c r="W5" s="3" t="s">
        <v>13</v>
      </c>
      <c r="X5" s="7" t="s">
        <v>10</v>
      </c>
      <c r="Y5" s="125" t="s">
        <v>168</v>
      </c>
      <c r="AA5" s="179" t="s">
        <v>37</v>
      </c>
      <c r="AB5" s="170"/>
      <c r="AC5" s="170"/>
      <c r="AD5" s="180"/>
    </row>
    <row r="6" spans="2:30" ht="15.75" thickBot="1">
      <c r="B6" s="19">
        <v>1</v>
      </c>
      <c r="C6" s="123">
        <v>39.92682555815259</v>
      </c>
      <c r="D6" s="69"/>
      <c r="E6" s="20"/>
      <c r="F6" s="20">
        <f aca="true" t="shared" si="0" ref="F6:F11">H$13*C6+H$14</f>
        <v>2.403985767419522</v>
      </c>
      <c r="G6" s="21"/>
      <c r="H6" s="22">
        <f aca="true" t="shared" si="1" ref="H6:H11">10^F6</f>
        <v>253.5045551314222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169</v>
      </c>
      <c r="Q6" s="25"/>
      <c r="S6" s="19">
        <v>1</v>
      </c>
      <c r="T6" s="81">
        <f aca="true" t="shared" si="2" ref="T6:T11">M50</f>
        <v>0</v>
      </c>
      <c r="U6" s="114">
        <f aca="true" t="shared" si="3" ref="U6:U11">O50</f>
        <v>60.273875689650815</v>
      </c>
      <c r="V6" s="20">
        <f aca="true" t="shared" si="4" ref="V6:V11">LOG10(U6)</f>
        <v>1.780129118073388</v>
      </c>
      <c r="W6" s="20" t="e">
        <f aca="true" t="shared" si="5" ref="W6:W11">Y$13*T6+Y$14</f>
        <v>#DIV/0!</v>
      </c>
      <c r="X6" s="21" t="e">
        <f aca="true" t="shared" si="6" ref="X6:X11">((ABS(W6-V6))/W6)*10</f>
        <v>#DIV/0!</v>
      </c>
      <c r="Y6" s="22" t="e">
        <f aca="true" t="shared" si="7" ref="Y6:Y11">10^W6</f>
        <v>#DIV/0!</v>
      </c>
      <c r="AA6" s="181" t="s">
        <v>69</v>
      </c>
      <c r="AB6" s="197"/>
      <c r="AC6" s="197"/>
      <c r="AD6" s="198"/>
    </row>
    <row r="7" spans="2:30" ht="15">
      <c r="B7" s="19">
        <v>2</v>
      </c>
      <c r="C7" s="123">
        <v>121.8283240984333</v>
      </c>
      <c r="D7" s="114">
        <v>5543.5231591616175</v>
      </c>
      <c r="E7" s="20">
        <f>LOG10(D7)</f>
        <v>3.743785866219322</v>
      </c>
      <c r="F7" s="20">
        <f t="shared" si="0"/>
        <v>3.743785866219322</v>
      </c>
      <c r="G7" s="21">
        <f>((ABS(F7-E7))/F7)</f>
        <v>0</v>
      </c>
      <c r="H7" s="22">
        <f t="shared" si="1"/>
        <v>5543.5231591616175</v>
      </c>
      <c r="J7" s="56" t="s">
        <v>30</v>
      </c>
      <c r="K7" s="57"/>
      <c r="L7" s="25"/>
      <c r="M7" s="80"/>
      <c r="N7" s="123">
        <v>39.92682555815259</v>
      </c>
      <c r="O7" s="27">
        <f aca="true" t="shared" si="8" ref="O7:O18">H$13*N7+H$14</f>
        <v>2.403985767419522</v>
      </c>
      <c r="P7" s="72">
        <f aca="true" t="shared" si="9" ref="P7:P18">10^O7</f>
        <v>253.5045551314222</v>
      </c>
      <c r="Q7" s="25"/>
      <c r="S7" s="19">
        <v>2</v>
      </c>
      <c r="T7" s="81">
        <f t="shared" si="2"/>
        <v>0</v>
      </c>
      <c r="U7" s="114">
        <f t="shared" si="3"/>
        <v>60.273875689650815</v>
      </c>
      <c r="V7" s="20">
        <f t="shared" si="4"/>
        <v>1.780129118073388</v>
      </c>
      <c r="W7" s="20" t="e">
        <f t="shared" si="5"/>
        <v>#DIV/0!</v>
      </c>
      <c r="X7" s="21" t="e">
        <f t="shared" si="6"/>
        <v>#DIV/0!</v>
      </c>
      <c r="Y7" s="22" t="e">
        <f t="shared" si="7"/>
        <v>#DIV/0!</v>
      </c>
      <c r="AA7" s="26" t="s">
        <v>59</v>
      </c>
      <c r="AB7" s="115" t="s">
        <v>25</v>
      </c>
      <c r="AC7" s="115" t="s">
        <v>26</v>
      </c>
      <c r="AD7" s="130" t="s">
        <v>169</v>
      </c>
    </row>
    <row r="8" spans="2:30" ht="13.5" thickBot="1">
      <c r="B8" s="19">
        <v>3</v>
      </c>
      <c r="C8" s="123">
        <v>166.69399874596346</v>
      </c>
      <c r="D8" s="114">
        <v>30042.004884964706</v>
      </c>
      <c r="E8" s="20">
        <f>LOG10(D8)</f>
        <v>4.477728912400789</v>
      </c>
      <c r="F8" s="20">
        <f t="shared" si="0"/>
        <v>4.477728912400789</v>
      </c>
      <c r="G8" s="21">
        <f>((ABS(F8-E8))/F8)</f>
        <v>0</v>
      </c>
      <c r="H8" s="22">
        <f t="shared" si="1"/>
        <v>30042.004884964706</v>
      </c>
      <c r="J8" s="58" t="s">
        <v>23</v>
      </c>
      <c r="K8" s="59" t="s">
        <v>24</v>
      </c>
      <c r="L8" s="25"/>
      <c r="M8" s="80"/>
      <c r="N8" s="123">
        <v>121.8283240984333</v>
      </c>
      <c r="O8" s="27">
        <f t="shared" si="8"/>
        <v>3.743785866219322</v>
      </c>
      <c r="P8" s="72">
        <f t="shared" si="9"/>
        <v>5543.5231591616175</v>
      </c>
      <c r="Q8" s="25"/>
      <c r="S8" s="19">
        <v>3</v>
      </c>
      <c r="T8" s="81">
        <f t="shared" si="2"/>
        <v>0</v>
      </c>
      <c r="U8" s="114">
        <f t="shared" si="3"/>
        <v>60.273875689650815</v>
      </c>
      <c r="V8" s="20">
        <f t="shared" si="4"/>
        <v>1.780129118073388</v>
      </c>
      <c r="W8" s="20" t="e">
        <f t="shared" si="5"/>
        <v>#DIV/0!</v>
      </c>
      <c r="X8" s="21" t="e">
        <f t="shared" si="6"/>
        <v>#DIV/0!</v>
      </c>
      <c r="Y8" s="22" t="e">
        <f t="shared" si="7"/>
        <v>#DIV/0!</v>
      </c>
      <c r="AA8" s="116"/>
      <c r="AB8" s="60"/>
      <c r="AC8" s="117" t="e">
        <f aca="true" t="shared" si="10" ref="AC8:AC19">Y$13*AB8+Y$14</f>
        <v>#DIV/0!</v>
      </c>
      <c r="AD8" s="72" t="e">
        <f aca="true" t="shared" si="11" ref="AD8:AD19">10^AC8</f>
        <v>#DIV/0!</v>
      </c>
    </row>
    <row r="9" spans="2:30" ht="12.75">
      <c r="B9" s="19">
        <v>4</v>
      </c>
      <c r="C9" s="123">
        <v>189.91730322368758</v>
      </c>
      <c r="D9" s="114">
        <v>72049.5763885399</v>
      </c>
      <c r="E9" s="20">
        <f>LOG10(D9)</f>
        <v>4.8576314317473654</v>
      </c>
      <c r="F9" s="20">
        <f t="shared" si="0"/>
        <v>4.857631431747365</v>
      </c>
      <c r="G9" s="21">
        <f>((ABS(F9-E9))/F9)</f>
        <v>1.8284187101873923E-16</v>
      </c>
      <c r="H9" s="22">
        <f t="shared" si="1"/>
        <v>72049.5763885399</v>
      </c>
      <c r="J9" s="60"/>
      <c r="K9" s="61">
        <f aca="true" t="shared" si="12" ref="K9:K16">J9/4</f>
        <v>0</v>
      </c>
      <c r="L9" s="25"/>
      <c r="M9" s="80"/>
      <c r="N9" s="123">
        <v>166.69399874596346</v>
      </c>
      <c r="O9" s="27">
        <f t="shared" si="8"/>
        <v>4.477728912400789</v>
      </c>
      <c r="P9" s="72">
        <f t="shared" si="9"/>
        <v>30042.004884964706</v>
      </c>
      <c r="Q9" s="25"/>
      <c r="S9" s="19">
        <v>4</v>
      </c>
      <c r="T9" s="81">
        <f t="shared" si="2"/>
        <v>0</v>
      </c>
      <c r="U9" s="114">
        <f t="shared" si="3"/>
        <v>60.273875689650815</v>
      </c>
      <c r="V9" s="20">
        <f t="shared" si="4"/>
        <v>1.780129118073388</v>
      </c>
      <c r="W9" s="20" t="e">
        <f t="shared" si="5"/>
        <v>#DIV/0!</v>
      </c>
      <c r="X9" s="21" t="e">
        <f t="shared" si="6"/>
        <v>#DIV/0!</v>
      </c>
      <c r="Y9" s="22" t="e">
        <f t="shared" si="7"/>
        <v>#DIV/0!</v>
      </c>
      <c r="AA9" s="116"/>
      <c r="AB9" s="60"/>
      <c r="AC9" s="117" t="e">
        <f t="shared" si="10"/>
        <v>#DIV/0!</v>
      </c>
      <c r="AD9" s="72" t="e">
        <f t="shared" si="11"/>
        <v>#DIV/0!</v>
      </c>
    </row>
    <row r="10" spans="2:30" ht="12.75">
      <c r="B10" s="19">
        <v>5</v>
      </c>
      <c r="C10" s="123">
        <v>214.23674993929214</v>
      </c>
      <c r="D10" s="114">
        <v>180079.96064648777</v>
      </c>
      <c r="E10" s="20">
        <f>LOG10(D10)</f>
        <v>5.255465387084561</v>
      </c>
      <c r="F10" s="20">
        <f t="shared" si="0"/>
        <v>5.255465387084561</v>
      </c>
      <c r="G10" s="21">
        <f>((ABS(F10-E10))/F10)</f>
        <v>0</v>
      </c>
      <c r="H10" s="22">
        <f t="shared" si="1"/>
        <v>180079.96064648777</v>
      </c>
      <c r="J10" s="60"/>
      <c r="K10" s="61">
        <f t="shared" si="12"/>
        <v>0</v>
      </c>
      <c r="L10" s="25"/>
      <c r="M10" s="80"/>
      <c r="N10" s="123">
        <v>189.91730322368758</v>
      </c>
      <c r="O10" s="27">
        <f t="shared" si="8"/>
        <v>4.857631431747365</v>
      </c>
      <c r="P10" s="72">
        <f t="shared" si="9"/>
        <v>72049.5763885399</v>
      </c>
      <c r="Q10" s="25"/>
      <c r="S10" s="19">
        <v>5</v>
      </c>
      <c r="T10" s="81">
        <f t="shared" si="2"/>
        <v>0</v>
      </c>
      <c r="U10" s="114">
        <f t="shared" si="3"/>
        <v>60.273875689650815</v>
      </c>
      <c r="V10" s="20">
        <f t="shared" si="4"/>
        <v>1.780129118073388</v>
      </c>
      <c r="W10" s="20" t="e">
        <f t="shared" si="5"/>
        <v>#DIV/0!</v>
      </c>
      <c r="X10" s="21" t="e">
        <f t="shared" si="6"/>
        <v>#DIV/0!</v>
      </c>
      <c r="Y10" s="22" t="e">
        <f t="shared" si="7"/>
        <v>#DIV/0!</v>
      </c>
      <c r="AA10" s="116"/>
      <c r="AB10" s="60"/>
      <c r="AC10" s="117" t="e">
        <f t="shared" si="10"/>
        <v>#DIV/0!</v>
      </c>
      <c r="AD10" s="72" t="e">
        <f t="shared" si="11"/>
        <v>#DIV/0!</v>
      </c>
    </row>
    <row r="11" spans="2:30" ht="13.5" thickBot="1">
      <c r="B11" s="19">
        <v>6</v>
      </c>
      <c r="C11" s="123">
        <v>242.50200305885787</v>
      </c>
      <c r="D11" s="114">
        <v>522212.79912796774</v>
      </c>
      <c r="E11" s="20">
        <f>LOG10(D11)</f>
        <v>5.717847511919193</v>
      </c>
      <c r="F11" s="20">
        <f t="shared" si="0"/>
        <v>5.717847511919192</v>
      </c>
      <c r="G11" s="21">
        <f>((ABS(F11-E11))/F11)</f>
        <v>1.5533440124953745E-16</v>
      </c>
      <c r="H11" s="22">
        <f t="shared" si="1"/>
        <v>522212.79912796774</v>
      </c>
      <c r="J11" s="60"/>
      <c r="K11" s="61">
        <f t="shared" si="12"/>
        <v>0</v>
      </c>
      <c r="L11" s="25"/>
      <c r="M11" s="80"/>
      <c r="N11" s="123">
        <v>214.23674993929214</v>
      </c>
      <c r="O11" s="27">
        <f t="shared" si="8"/>
        <v>5.255465387084561</v>
      </c>
      <c r="P11" s="72">
        <f t="shared" si="9"/>
        <v>180079.96064648777</v>
      </c>
      <c r="Q11" s="25"/>
      <c r="S11" s="19">
        <v>6</v>
      </c>
      <c r="T11" s="81">
        <f t="shared" si="2"/>
        <v>0</v>
      </c>
      <c r="U11" s="114">
        <f t="shared" si="3"/>
        <v>60.273875689650815</v>
      </c>
      <c r="V11" s="20">
        <f t="shared" si="4"/>
        <v>1.780129118073388</v>
      </c>
      <c r="W11" s="20" t="e">
        <f t="shared" si="5"/>
        <v>#DIV/0!</v>
      </c>
      <c r="X11" s="21" t="e">
        <f t="shared" si="6"/>
        <v>#DIV/0!</v>
      </c>
      <c r="Y11" s="22" t="e">
        <f t="shared" si="7"/>
        <v>#DIV/0!</v>
      </c>
      <c r="AA11" s="116"/>
      <c r="AB11" s="60"/>
      <c r="AC11" s="117" t="e">
        <f t="shared" si="10"/>
        <v>#DIV/0!</v>
      </c>
      <c r="AD11" s="72" t="e">
        <f t="shared" si="11"/>
        <v>#DIV/0!</v>
      </c>
    </row>
    <row r="12" spans="5:30" ht="13.5" thickBot="1">
      <c r="E12" s="189" t="s">
        <v>58</v>
      </c>
      <c r="F12" s="190"/>
      <c r="G12" s="142">
        <f>AVERAGE(G7:G11)</f>
        <v>6.763525445365534E-17</v>
      </c>
      <c r="J12" s="60"/>
      <c r="K12" s="61">
        <f t="shared" si="12"/>
        <v>0</v>
      </c>
      <c r="L12" s="25"/>
      <c r="M12" s="80"/>
      <c r="N12" s="123">
        <v>242.50200305885787</v>
      </c>
      <c r="O12" s="27">
        <f t="shared" si="8"/>
        <v>5.717847511919192</v>
      </c>
      <c r="P12" s="72">
        <f t="shared" si="9"/>
        <v>522212.79912796774</v>
      </c>
      <c r="Q12" s="25"/>
      <c r="V12" s="189" t="s">
        <v>58</v>
      </c>
      <c r="W12" s="190"/>
      <c r="X12" s="142" t="e">
        <f>AVERAGE(X6:X11)</f>
        <v>#DIV/0!</v>
      </c>
      <c r="AA12" s="116"/>
      <c r="AB12" s="60"/>
      <c r="AC12" s="117" t="e">
        <f t="shared" si="10"/>
        <v>#DIV/0!</v>
      </c>
      <c r="AD12" s="72" t="e">
        <f t="shared" si="11"/>
        <v>#DIV/0!</v>
      </c>
    </row>
    <row r="13" spans="7:30" ht="12.75">
      <c r="G13" s="82" t="s">
        <v>33</v>
      </c>
      <c r="H13" s="83">
        <f>SLOPE(E7:E11,C7:C11)</f>
        <v>0.016358676247429836</v>
      </c>
      <c r="J13" s="60"/>
      <c r="K13" s="61">
        <f t="shared" si="12"/>
        <v>0</v>
      </c>
      <c r="L13" s="25"/>
      <c r="M13" s="80"/>
      <c r="N13" s="123"/>
      <c r="O13" s="27">
        <f t="shared" si="8"/>
        <v>1.750835754526097</v>
      </c>
      <c r="P13" s="72">
        <f t="shared" si="9"/>
        <v>56.342453446582944</v>
      </c>
      <c r="Q13" s="25"/>
      <c r="X13" s="82" t="s">
        <v>33</v>
      </c>
      <c r="Y13" s="83" t="e">
        <f>SLOPE(V6:V11,T6:T11)</f>
        <v>#DIV/0!</v>
      </c>
      <c r="AA13" s="116"/>
      <c r="AB13" s="60"/>
      <c r="AC13" s="117" t="e">
        <f t="shared" si="10"/>
        <v>#DIV/0!</v>
      </c>
      <c r="AD13" s="72" t="e">
        <f t="shared" si="11"/>
        <v>#DIV/0!</v>
      </c>
    </row>
    <row r="14" spans="7:30" ht="12.75">
      <c r="G14" s="84" t="s">
        <v>34</v>
      </c>
      <c r="H14" s="85">
        <f>INTERCEPT(E7:E11,C7:C11)</f>
        <v>1.750835754526097</v>
      </c>
      <c r="I14" s="24"/>
      <c r="J14" s="60"/>
      <c r="K14" s="61">
        <f t="shared" si="12"/>
        <v>0</v>
      </c>
      <c r="L14" s="25"/>
      <c r="M14" s="80"/>
      <c r="N14" s="60"/>
      <c r="O14" s="27">
        <f t="shared" si="8"/>
        <v>1.750835754526097</v>
      </c>
      <c r="P14" s="72">
        <f t="shared" si="9"/>
        <v>56.342453446582944</v>
      </c>
      <c r="Q14" s="25"/>
      <c r="X14" s="84" t="s">
        <v>34</v>
      </c>
      <c r="Y14" s="85" t="e">
        <f>INTERCEPT(V6:V11,T6:T11)</f>
        <v>#DIV/0!</v>
      </c>
      <c r="AA14" s="116"/>
      <c r="AB14" s="60"/>
      <c r="AC14" s="117" t="e">
        <f t="shared" si="10"/>
        <v>#DIV/0!</v>
      </c>
      <c r="AD14" s="72" t="e">
        <f t="shared" si="11"/>
        <v>#DIV/0!</v>
      </c>
    </row>
    <row r="15" spans="7:30" ht="13.5" thickBot="1">
      <c r="G15" s="86" t="s">
        <v>35</v>
      </c>
      <c r="H15" s="87">
        <f>RSQ(E7:E11,C7:C11)</f>
        <v>1</v>
      </c>
      <c r="I15" s="24"/>
      <c r="J15" s="60"/>
      <c r="K15" s="61">
        <f t="shared" si="12"/>
        <v>0</v>
      </c>
      <c r="L15" s="25"/>
      <c r="M15" s="80"/>
      <c r="N15" s="60"/>
      <c r="O15" s="27">
        <f t="shared" si="8"/>
        <v>1.750835754526097</v>
      </c>
      <c r="P15" s="72">
        <f t="shared" si="9"/>
        <v>56.342453446582944</v>
      </c>
      <c r="Q15" s="25"/>
      <c r="X15" s="86" t="s">
        <v>35</v>
      </c>
      <c r="Y15" s="87" t="e">
        <f>RSQ(V6:V11,T6:T11)</f>
        <v>#DIV/0!</v>
      </c>
      <c r="AA15" s="116"/>
      <c r="AB15" s="60"/>
      <c r="AC15" s="117" t="e">
        <f t="shared" si="10"/>
        <v>#DIV/0!</v>
      </c>
      <c r="AD15" s="72" t="e">
        <f t="shared" si="11"/>
        <v>#DIV/0!</v>
      </c>
    </row>
    <row r="16" spans="9:30" ht="12.75">
      <c r="I16" s="24"/>
      <c r="J16" s="60"/>
      <c r="K16" s="61">
        <f t="shared" si="12"/>
        <v>0</v>
      </c>
      <c r="L16" s="25"/>
      <c r="M16" s="80"/>
      <c r="N16" s="60"/>
      <c r="O16" s="27">
        <f t="shared" si="8"/>
        <v>1.750835754526097</v>
      </c>
      <c r="P16" s="72">
        <f t="shared" si="9"/>
        <v>56.342453446582944</v>
      </c>
      <c r="Q16" s="25"/>
      <c r="AA16" s="116"/>
      <c r="AB16" s="60"/>
      <c r="AC16" s="117" t="e">
        <f t="shared" si="10"/>
        <v>#DIV/0!</v>
      </c>
      <c r="AD16" s="72" t="e">
        <f t="shared" si="11"/>
        <v>#DIV/0!</v>
      </c>
    </row>
    <row r="17" spans="12:30" ht="12.75">
      <c r="L17" s="25"/>
      <c r="M17" s="80"/>
      <c r="N17" s="60"/>
      <c r="O17" s="27">
        <f t="shared" si="8"/>
        <v>1.750835754526097</v>
      </c>
      <c r="P17" s="72">
        <f t="shared" si="9"/>
        <v>56.342453446582944</v>
      </c>
      <c r="Q17" s="25"/>
      <c r="AA17" s="116"/>
      <c r="AB17" s="60"/>
      <c r="AC17" s="117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0"/>
      <c r="N18" s="60"/>
      <c r="O18" s="27">
        <f t="shared" si="8"/>
        <v>1.750835754526097</v>
      </c>
      <c r="P18" s="72">
        <f t="shared" si="9"/>
        <v>56.342453446582944</v>
      </c>
      <c r="Q18" s="25"/>
      <c r="AA18" s="116"/>
      <c r="AB18" s="60"/>
      <c r="AC18" s="117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P19" s="25"/>
      <c r="AA19" s="116"/>
      <c r="AB19" s="60"/>
      <c r="AC19" s="117" t="e">
        <f t="shared" si="10"/>
        <v>#DIV/0!</v>
      </c>
      <c r="AD19" s="72" t="e">
        <f t="shared" si="11"/>
        <v>#DIV/0!</v>
      </c>
    </row>
    <row r="20" spans="10:16" ht="15">
      <c r="J20" s="62" t="s">
        <v>36</v>
      </c>
      <c r="K20" s="63"/>
      <c r="L20" s="25"/>
      <c r="M20" s="74" t="s">
        <v>39</v>
      </c>
      <c r="N20" s="75"/>
      <c r="O20" s="25"/>
      <c r="P20" s="25"/>
    </row>
    <row r="21" spans="10:16" ht="15">
      <c r="J21" s="56" t="s">
        <v>42</v>
      </c>
      <c r="K21" s="57"/>
      <c r="L21" s="25"/>
      <c r="M21" s="48" t="s">
        <v>47</v>
      </c>
      <c r="N21" s="49"/>
      <c r="O21" s="25"/>
      <c r="P21" s="25"/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6" t="s">
        <v>65</v>
      </c>
      <c r="N34" s="177"/>
      <c r="O34" s="177"/>
      <c r="P34" s="185"/>
    </row>
    <row r="35" spans="10:16" ht="15">
      <c r="J35" s="54" t="s">
        <v>45</v>
      </c>
      <c r="K35" s="66"/>
      <c r="L35" s="25"/>
      <c r="M35" s="179" t="s">
        <v>61</v>
      </c>
      <c r="N35" s="191"/>
      <c r="O35" s="191"/>
      <c r="P35" s="192"/>
    </row>
    <row r="36" spans="10:16" ht="15">
      <c r="J36" s="56" t="s">
        <v>42</v>
      </c>
      <c r="K36" s="57"/>
      <c r="L36" s="25"/>
      <c r="M36" s="193" t="s">
        <v>170</v>
      </c>
      <c r="N36" s="194"/>
      <c r="O36" s="194"/>
      <c r="P36" s="195"/>
    </row>
    <row r="37" spans="10:16" ht="15.75" thickBot="1">
      <c r="J37" s="56" t="s">
        <v>30</v>
      </c>
      <c r="K37" s="57"/>
      <c r="L37" s="25"/>
      <c r="M37" s="193" t="s">
        <v>63</v>
      </c>
      <c r="N37" s="196"/>
      <c r="O37" s="196"/>
      <c r="P37" s="195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28" t="s">
        <v>169</v>
      </c>
      <c r="P38" s="129" t="s">
        <v>171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39.92682555815259</v>
      </c>
      <c r="N39" s="65">
        <f>10^(4*(M39/256))</f>
        <v>4.2058777908477785</v>
      </c>
      <c r="O39" s="65">
        <f>P7</f>
        <v>253.5045551314222</v>
      </c>
      <c r="P39" s="121">
        <f>O39/N39</f>
        <v>60.273875689650815</v>
      </c>
    </row>
    <row r="40" spans="10:16" ht="12.75">
      <c r="J40" s="60"/>
      <c r="K40" s="65" t="e">
        <f t="shared" si="14"/>
        <v>#NUM!</v>
      </c>
      <c r="L40" s="25"/>
      <c r="M40" s="64">
        <f>N8</f>
        <v>121.8283240984333</v>
      </c>
      <c r="N40" s="65">
        <f>10^(4*(M40/256))</f>
        <v>80.08802133094126</v>
      </c>
      <c r="O40" s="65">
        <f>P8</f>
        <v>5543.5231591616175</v>
      </c>
      <c r="P40" s="121">
        <f>O40/N40</f>
        <v>69.21788136398781</v>
      </c>
    </row>
    <row r="41" spans="10:16" ht="12.75">
      <c r="J41" s="60"/>
      <c r="K41" s="65" t="e">
        <f t="shared" si="14"/>
        <v>#NUM!</v>
      </c>
      <c r="L41" s="25"/>
      <c r="M41" s="64">
        <f>N9</f>
        <v>166.69399874596346</v>
      </c>
      <c r="N41" s="65">
        <f>10^(4*(M41/256))</f>
        <v>402.340480650716</v>
      </c>
      <c r="O41" s="65">
        <f>P9</f>
        <v>30042.004884964706</v>
      </c>
      <c r="P41" s="121">
        <f>O41/N41</f>
        <v>74.66811402217587</v>
      </c>
    </row>
    <row r="42" spans="10:16" ht="12.75">
      <c r="J42" s="60"/>
      <c r="K42" s="65" t="e">
        <f t="shared" si="14"/>
        <v>#NUM!</v>
      </c>
      <c r="L42" s="25"/>
      <c r="M42" s="64">
        <f>N10</f>
        <v>189.91730322368758</v>
      </c>
      <c r="N42" s="65">
        <f>10^(4*(M42/256))</f>
        <v>927.8074658650518</v>
      </c>
      <c r="O42" s="65">
        <f>P10</f>
        <v>72049.5763885399</v>
      </c>
      <c r="P42" s="121">
        <f>O42/N42</f>
        <v>77.65574113090766</v>
      </c>
    </row>
    <row r="43" spans="1:16" ht="12.75">
      <c r="A43" s="10"/>
      <c r="B43" s="10"/>
      <c r="C43" s="10"/>
      <c r="D43" s="10"/>
      <c r="E43" s="10"/>
      <c r="F43" s="10"/>
      <c r="G43" s="10"/>
      <c r="H43" s="10"/>
      <c r="J43" s="60"/>
      <c r="K43" s="65" t="e">
        <f t="shared" si="14"/>
        <v>#NUM!</v>
      </c>
      <c r="L43" s="25"/>
      <c r="M43" s="64">
        <f>N11</f>
        <v>214.23674993929214</v>
      </c>
      <c r="N43" s="65">
        <f>10^(4*(M43/256))</f>
        <v>2225.6107881658895</v>
      </c>
      <c r="O43" s="65">
        <f>P11</f>
        <v>180079.96064648777</v>
      </c>
      <c r="P43" s="121">
        <f>O43/N43</f>
        <v>80.91260233101693</v>
      </c>
    </row>
    <row r="44" spans="1:12" ht="13.5" thickBot="1">
      <c r="A44" s="10"/>
      <c r="B44" s="10"/>
      <c r="C44" s="10"/>
      <c r="D44" s="10"/>
      <c r="E44" s="141"/>
      <c r="F44" s="23"/>
      <c r="G44" s="141"/>
      <c r="H44" s="23"/>
      <c r="J44" s="60"/>
      <c r="K44" s="65" t="e">
        <f t="shared" si="14"/>
        <v>#NUM!</v>
      </c>
      <c r="L44" s="25"/>
    </row>
    <row r="45" spans="1:15" ht="13.5" thickBot="1">
      <c r="A45" s="135" t="s">
        <v>105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0"/>
      <c r="K45" s="65" t="e">
        <f t="shared" si="14"/>
        <v>#NUM!</v>
      </c>
      <c r="L45" s="25"/>
      <c r="M45" s="176" t="s">
        <v>117</v>
      </c>
      <c r="N45" s="177"/>
      <c r="O45" s="178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0"/>
      <c r="K46" s="65" t="e">
        <f t="shared" si="14"/>
        <v>#NUM!</v>
      </c>
      <c r="M46" s="179" t="s">
        <v>172</v>
      </c>
      <c r="N46" s="191"/>
      <c r="O46" s="199"/>
    </row>
    <row r="47" spans="1:15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3"/>
      <c r="J47" s="25"/>
      <c r="K47" s="25"/>
      <c r="M47" s="193" t="s">
        <v>106</v>
      </c>
      <c r="N47" s="194"/>
      <c r="O47" s="200"/>
    </row>
    <row r="48" spans="1:15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86"/>
      <c r="N48" s="187"/>
      <c r="O48" s="188"/>
    </row>
    <row r="49" spans="1:15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173</v>
      </c>
    </row>
    <row r="50" spans="1:15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107</v>
      </c>
      <c r="K50" s="66"/>
      <c r="M50" s="113"/>
      <c r="N50" s="105">
        <f aca="true" t="shared" si="15" ref="N50:N55">10^(4*(M50/256))</f>
        <v>1</v>
      </c>
      <c r="O50" s="112">
        <f>P39*N50</f>
        <v>60.273875689650815</v>
      </c>
    </row>
    <row r="51" spans="1:15" ht="15">
      <c r="A51" s="136"/>
      <c r="I51" s="10"/>
      <c r="J51" s="56" t="s">
        <v>42</v>
      </c>
      <c r="K51" s="57"/>
      <c r="M51" s="113"/>
      <c r="N51" s="105">
        <f t="shared" si="15"/>
        <v>1</v>
      </c>
      <c r="O51" s="112">
        <f>P39*N51</f>
        <v>60.273875689650815</v>
      </c>
    </row>
    <row r="52" spans="1:15" ht="15">
      <c r="A52" s="10"/>
      <c r="I52" s="23"/>
      <c r="J52" s="56" t="s">
        <v>30</v>
      </c>
      <c r="K52" s="57"/>
      <c r="M52" s="113"/>
      <c r="N52" s="105">
        <f t="shared" si="15"/>
        <v>1</v>
      </c>
      <c r="O52" s="112">
        <f>P39*N52</f>
        <v>60.273875689650815</v>
      </c>
    </row>
    <row r="53" spans="9:15" ht="15" thickBot="1">
      <c r="I53" s="23"/>
      <c r="J53" s="58" t="s">
        <v>108</v>
      </c>
      <c r="K53" s="59" t="s">
        <v>24</v>
      </c>
      <c r="M53" s="113"/>
      <c r="N53" s="105">
        <f t="shared" si="15"/>
        <v>1</v>
      </c>
      <c r="O53" s="112">
        <f>P39*N53</f>
        <v>60.273875689650815</v>
      </c>
    </row>
    <row r="54" spans="10:15" ht="12.75">
      <c r="J54" s="64">
        <v>7</v>
      </c>
      <c r="K54" s="65">
        <f>LOG10(J54)*(256/LOG10(262144))</f>
        <v>39.92682555815259</v>
      </c>
      <c r="M54" s="113"/>
      <c r="N54" s="105">
        <f t="shared" si="15"/>
        <v>1</v>
      </c>
      <c r="O54" s="112">
        <f>P39*N54</f>
        <v>60.273875689650815</v>
      </c>
    </row>
    <row r="55" spans="10:15" ht="12.75">
      <c r="J55" s="60">
        <v>379</v>
      </c>
      <c r="K55" s="65">
        <f aca="true" t="shared" si="16" ref="K55:K61">LOG10(J55)*(256/LOG10(262144))</f>
        <v>121.8283240984333</v>
      </c>
      <c r="M55" s="110"/>
      <c r="N55" s="105">
        <f t="shared" si="15"/>
        <v>1</v>
      </c>
      <c r="O55" s="111">
        <f>P39*N55</f>
        <v>60.273875689650815</v>
      </c>
    </row>
    <row r="56" spans="10:11" ht="12.75">
      <c r="J56" s="60">
        <v>3375</v>
      </c>
      <c r="K56" s="65">
        <f t="shared" si="16"/>
        <v>166.69399874596346</v>
      </c>
    </row>
    <row r="57" spans="10:11" ht="12.75">
      <c r="J57" s="60">
        <v>10467</v>
      </c>
      <c r="K57" s="65">
        <f t="shared" si="16"/>
        <v>189.91730322368758</v>
      </c>
    </row>
    <row r="58" spans="10:11" ht="12.75">
      <c r="J58" s="60">
        <v>34243</v>
      </c>
      <c r="K58" s="65">
        <f t="shared" si="16"/>
        <v>214.23674993929214</v>
      </c>
    </row>
    <row r="59" spans="10:11" ht="12.75">
      <c r="J59" s="60">
        <v>135781</v>
      </c>
      <c r="K59" s="65">
        <f t="shared" si="16"/>
        <v>242.50200305885787</v>
      </c>
    </row>
    <row r="60" spans="10:11" ht="12.75">
      <c r="J60" s="60"/>
      <c r="K60" s="65" t="e">
        <f t="shared" si="16"/>
        <v>#NUM!</v>
      </c>
    </row>
    <row r="61" spans="10:11" ht="12.75">
      <c r="J61" s="60"/>
      <c r="K61" s="65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E12:F12"/>
    <mergeCell ref="M4:P4"/>
    <mergeCell ref="M5:P5"/>
    <mergeCell ref="M34:P34"/>
    <mergeCell ref="AA5:AD5"/>
    <mergeCell ref="AA6:AD6"/>
    <mergeCell ref="M48:O48"/>
    <mergeCell ref="V12:W12"/>
    <mergeCell ref="M35:P35"/>
    <mergeCell ref="M36:P36"/>
    <mergeCell ref="M37:P37"/>
    <mergeCell ref="M45:O45"/>
    <mergeCell ref="M46:O46"/>
    <mergeCell ref="M47:O47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PageLayoutView="0" workbookViewId="0" topLeftCell="B1">
      <selection activeCell="D14" sqref="D14"/>
    </sheetView>
  </sheetViews>
  <sheetFormatPr defaultColWidth="8.8515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</cols>
  <sheetData>
    <row r="1" spans="2:16" ht="16.5" thickBot="1">
      <c r="B1" s="78" t="s">
        <v>31</v>
      </c>
      <c r="C1" s="31"/>
      <c r="D1" s="31"/>
      <c r="E1" s="31"/>
      <c r="F1" s="31"/>
      <c r="G1" s="30"/>
      <c r="J1" s="29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68</v>
      </c>
    </row>
    <row r="4" spans="2:16" ht="21" thickBot="1">
      <c r="B4" s="6"/>
      <c r="J4" s="52" t="s">
        <v>40</v>
      </c>
      <c r="K4" s="53"/>
      <c r="L4" s="25"/>
      <c r="M4" s="179" t="s">
        <v>37</v>
      </c>
      <c r="N4" s="170"/>
      <c r="O4" s="170"/>
      <c r="P4" s="180"/>
    </row>
    <row r="5" spans="2:30" ht="15.75" thickBot="1">
      <c r="B5" s="2" t="s">
        <v>12</v>
      </c>
      <c r="C5" s="8" t="s">
        <v>11</v>
      </c>
      <c r="D5" s="3" t="s">
        <v>97</v>
      </c>
      <c r="E5" s="124" t="s">
        <v>98</v>
      </c>
      <c r="F5" s="3" t="s">
        <v>13</v>
      </c>
      <c r="G5" s="7" t="s">
        <v>10</v>
      </c>
      <c r="H5" s="125" t="s">
        <v>99</v>
      </c>
      <c r="J5" s="54" t="s">
        <v>41</v>
      </c>
      <c r="K5" s="55"/>
      <c r="L5" s="25"/>
      <c r="M5" s="181" t="s">
        <v>74</v>
      </c>
      <c r="N5" s="182"/>
      <c r="O5" s="182"/>
      <c r="P5" s="183"/>
      <c r="S5" s="2" t="s">
        <v>12</v>
      </c>
      <c r="T5" s="8" t="s">
        <v>11</v>
      </c>
      <c r="U5" s="3" t="s">
        <v>97</v>
      </c>
      <c r="V5" s="124" t="s">
        <v>98</v>
      </c>
      <c r="W5" s="3" t="s">
        <v>13</v>
      </c>
      <c r="X5" s="7" t="s">
        <v>10</v>
      </c>
      <c r="Y5" s="125" t="s">
        <v>99</v>
      </c>
      <c r="AA5" s="179" t="s">
        <v>37</v>
      </c>
      <c r="AB5" s="170"/>
      <c r="AC5" s="170"/>
      <c r="AD5" s="180"/>
    </row>
    <row r="6" spans="2:30" ht="15.75" thickBot="1">
      <c r="B6" s="19">
        <v>1</v>
      </c>
      <c r="C6" s="123"/>
      <c r="D6" s="69"/>
      <c r="E6" s="20"/>
      <c r="F6" s="20">
        <f aca="true" t="shared" si="0" ref="F6:F11">H$13*C6+H$14</f>
        <v>0.2181835973374877</v>
      </c>
      <c r="G6" s="21"/>
      <c r="H6" s="22">
        <f aca="true" t="shared" si="1" ref="H6:H11">10^F6</f>
        <v>1.6526603102257835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100</v>
      </c>
      <c r="Q6" s="25"/>
      <c r="S6" s="19">
        <v>1</v>
      </c>
      <c r="T6" s="81">
        <f aca="true" t="shared" si="2" ref="T6:T11">M50</f>
        <v>0</v>
      </c>
      <c r="U6" s="114">
        <f aca="true" t="shared" si="3" ref="U6:U11">O50</f>
        <v>16.384516441053698</v>
      </c>
      <c r="V6" s="20">
        <f aca="true" t="shared" si="4" ref="V6:V11">LOG10(U6)</f>
        <v>1.214433628502587</v>
      </c>
      <c r="W6" s="20" t="e">
        <f aca="true" t="shared" si="5" ref="W6:W11">Y$13*T6+Y$14</f>
        <v>#DIV/0!</v>
      </c>
      <c r="X6" s="21" t="e">
        <f aca="true" t="shared" si="6" ref="X6:X11">((ABS(W6-V6))/W6)*10</f>
        <v>#DIV/0!</v>
      </c>
      <c r="Y6" s="22" t="e">
        <f aca="true" t="shared" si="7" ref="Y6:Y11">10^W6</f>
        <v>#DIV/0!</v>
      </c>
      <c r="AA6" s="181" t="s">
        <v>69</v>
      </c>
      <c r="AB6" s="197"/>
      <c r="AC6" s="197"/>
      <c r="AD6" s="198"/>
    </row>
    <row r="7" spans="2:30" ht="15">
      <c r="B7" s="19">
        <v>2</v>
      </c>
      <c r="C7" s="123">
        <v>118.16304398420492</v>
      </c>
      <c r="D7" s="163"/>
      <c r="E7" s="20"/>
      <c r="F7" s="20">
        <f>H$13*C7+H$14</f>
        <v>3.0607311907557886</v>
      </c>
      <c r="G7" s="21"/>
      <c r="H7" s="22">
        <f>10^F7</f>
        <v>1150.0883143506142</v>
      </c>
      <c r="J7" s="56" t="s">
        <v>30</v>
      </c>
      <c r="K7" s="57"/>
      <c r="L7" s="25"/>
      <c r="M7" s="80"/>
      <c r="N7" s="123">
        <v>118.16304398420492</v>
      </c>
      <c r="O7" s="27">
        <f aca="true" t="shared" si="8" ref="O7:O18">H$13*N7+H$14</f>
        <v>3.0607311907557886</v>
      </c>
      <c r="P7" s="72">
        <f aca="true" t="shared" si="9" ref="P7:P18">10^O7</f>
        <v>1150.0883143506142</v>
      </c>
      <c r="Q7" s="25"/>
      <c r="S7" s="19">
        <v>2</v>
      </c>
      <c r="T7" s="81">
        <f t="shared" si="2"/>
        <v>0</v>
      </c>
      <c r="U7" s="114">
        <f t="shared" si="3"/>
        <v>16.384516441053698</v>
      </c>
      <c r="V7" s="20">
        <f t="shared" si="4"/>
        <v>1.214433628502587</v>
      </c>
      <c r="W7" s="20" t="e">
        <f t="shared" si="5"/>
        <v>#DIV/0!</v>
      </c>
      <c r="X7" s="21" t="e">
        <f t="shared" si="6"/>
        <v>#DIV/0!</v>
      </c>
      <c r="Y7" s="22" t="e">
        <f t="shared" si="7"/>
        <v>#DIV/0!</v>
      </c>
      <c r="AA7" s="26" t="s">
        <v>59</v>
      </c>
      <c r="AB7" s="115" t="s">
        <v>25</v>
      </c>
      <c r="AC7" s="115" t="s">
        <v>26</v>
      </c>
      <c r="AD7" s="115" t="s">
        <v>100</v>
      </c>
    </row>
    <row r="8" spans="2:30" ht="13.5" thickBot="1">
      <c r="B8" s="19">
        <v>3</v>
      </c>
      <c r="C8" s="123">
        <v>163.00043040100155</v>
      </c>
      <c r="D8" s="163">
        <v>13783.070059223879</v>
      </c>
      <c r="E8" s="20">
        <f>LOG10(D8)</f>
        <v>4.139345963673017</v>
      </c>
      <c r="F8" s="20">
        <f t="shared" si="0"/>
        <v>4.139345963673017</v>
      </c>
      <c r="G8" s="21">
        <f>((ABS(F8-E8))/F8)</f>
        <v>0</v>
      </c>
      <c r="H8" s="22">
        <f t="shared" si="1"/>
        <v>13783.070059223903</v>
      </c>
      <c r="J8" s="58" t="s">
        <v>23</v>
      </c>
      <c r="K8" s="59" t="s">
        <v>24</v>
      </c>
      <c r="L8" s="25"/>
      <c r="M8" s="80"/>
      <c r="N8" s="123">
        <v>163.00043040100155</v>
      </c>
      <c r="O8" s="27">
        <f t="shared" si="8"/>
        <v>4.139345963673017</v>
      </c>
      <c r="P8" s="72">
        <f t="shared" si="9"/>
        <v>13783.070059223903</v>
      </c>
      <c r="Q8" s="25"/>
      <c r="S8" s="19">
        <v>3</v>
      </c>
      <c r="T8" s="81">
        <f t="shared" si="2"/>
        <v>0</v>
      </c>
      <c r="U8" s="114">
        <f t="shared" si="3"/>
        <v>16.384516441053698</v>
      </c>
      <c r="V8" s="20">
        <f t="shared" si="4"/>
        <v>1.214433628502587</v>
      </c>
      <c r="W8" s="20" t="e">
        <f t="shared" si="5"/>
        <v>#DIV/0!</v>
      </c>
      <c r="X8" s="21" t="e">
        <f t="shared" si="6"/>
        <v>#DIV/0!</v>
      </c>
      <c r="Y8" s="22" t="e">
        <f t="shared" si="7"/>
        <v>#DIV/0!</v>
      </c>
      <c r="AA8" s="116"/>
      <c r="AB8" s="60"/>
      <c r="AC8" s="117" t="e">
        <f aca="true" t="shared" si="10" ref="AC8:AC19">Y$13*AB8+Y$14</f>
        <v>#DIV/0!</v>
      </c>
      <c r="AD8" s="72" t="e">
        <f aca="true" t="shared" si="11" ref="AD8:AD19">10^AC8</f>
        <v>#DIV/0!</v>
      </c>
    </row>
    <row r="9" spans="2:30" ht="12.75">
      <c r="B9" s="19">
        <v>4</v>
      </c>
      <c r="C9" s="123">
        <v>186.85314526321358</v>
      </c>
      <c r="D9" s="163">
        <v>51659.52234670163</v>
      </c>
      <c r="E9" s="20">
        <f>LOG10(D9)</f>
        <v>4.7131503862904385</v>
      </c>
      <c r="F9" s="20">
        <f t="shared" si="0"/>
        <v>4.7131503862904385</v>
      </c>
      <c r="G9" s="21">
        <f>((ABS(F9-E9))/F9)</f>
        <v>0</v>
      </c>
      <c r="H9" s="22">
        <f t="shared" si="1"/>
        <v>51659.52234670163</v>
      </c>
      <c r="J9" s="60"/>
      <c r="K9" s="61">
        <f aca="true" t="shared" si="12" ref="K9:K16">J9/4</f>
        <v>0</v>
      </c>
      <c r="L9" s="25"/>
      <c r="M9" s="80"/>
      <c r="N9" s="123">
        <v>186.85314526321358</v>
      </c>
      <c r="O9" s="27">
        <f t="shared" si="8"/>
        <v>4.7131503862904385</v>
      </c>
      <c r="P9" s="72">
        <f t="shared" si="9"/>
        <v>51659.52234670163</v>
      </c>
      <c r="Q9" s="25"/>
      <c r="S9" s="19">
        <v>4</v>
      </c>
      <c r="T9" s="81">
        <f t="shared" si="2"/>
        <v>0</v>
      </c>
      <c r="U9" s="114">
        <f t="shared" si="3"/>
        <v>16.384516441053698</v>
      </c>
      <c r="V9" s="20">
        <f t="shared" si="4"/>
        <v>1.214433628502587</v>
      </c>
      <c r="W9" s="20" t="e">
        <f t="shared" si="5"/>
        <v>#DIV/0!</v>
      </c>
      <c r="X9" s="21" t="e">
        <f t="shared" si="6"/>
        <v>#DIV/0!</v>
      </c>
      <c r="Y9" s="22" t="e">
        <f t="shared" si="7"/>
        <v>#DIV/0!</v>
      </c>
      <c r="AA9" s="116"/>
      <c r="AB9" s="60"/>
      <c r="AC9" s="117" t="e">
        <f t="shared" si="10"/>
        <v>#DIV/0!</v>
      </c>
      <c r="AD9" s="72" t="e">
        <f t="shared" si="11"/>
        <v>#DIV/0!</v>
      </c>
    </row>
    <row r="10" spans="2:30" ht="12.75">
      <c r="B10" s="19">
        <v>5</v>
      </c>
      <c r="C10" s="123">
        <v>212.48250209901764</v>
      </c>
      <c r="D10" s="163">
        <v>213645.6083329458</v>
      </c>
      <c r="E10" s="20">
        <f>LOG10(D10)</f>
        <v>5.329693969952791</v>
      </c>
      <c r="F10" s="20">
        <f t="shared" si="0"/>
        <v>5.32969396995279</v>
      </c>
      <c r="G10" s="21">
        <f>((ABS(F10-E10))/F10)</f>
        <v>1.666471704956059E-16</v>
      </c>
      <c r="H10" s="22">
        <f t="shared" si="1"/>
        <v>213645.6083329458</v>
      </c>
      <c r="J10" s="60"/>
      <c r="K10" s="61">
        <f t="shared" si="12"/>
        <v>0</v>
      </c>
      <c r="L10" s="25"/>
      <c r="M10" s="80"/>
      <c r="N10" s="123">
        <v>212.48250209901764</v>
      </c>
      <c r="O10" s="27">
        <f t="shared" si="8"/>
        <v>5.32969396995279</v>
      </c>
      <c r="P10" s="72">
        <f t="shared" si="9"/>
        <v>213645.6083329458</v>
      </c>
      <c r="Q10" s="25"/>
      <c r="S10" s="19">
        <v>5</v>
      </c>
      <c r="T10" s="81">
        <f t="shared" si="2"/>
        <v>0</v>
      </c>
      <c r="U10" s="114">
        <f t="shared" si="3"/>
        <v>16.384516441053698</v>
      </c>
      <c r="V10" s="20">
        <f t="shared" si="4"/>
        <v>1.214433628502587</v>
      </c>
      <c r="W10" s="20" t="e">
        <f t="shared" si="5"/>
        <v>#DIV/0!</v>
      </c>
      <c r="X10" s="21" t="e">
        <f t="shared" si="6"/>
        <v>#DIV/0!</v>
      </c>
      <c r="Y10" s="22" t="e">
        <f t="shared" si="7"/>
        <v>#DIV/0!</v>
      </c>
      <c r="AA10" s="116"/>
      <c r="AB10" s="60"/>
      <c r="AC10" s="117" t="e">
        <f t="shared" si="10"/>
        <v>#DIV/0!</v>
      </c>
      <c r="AD10" s="72" t="e">
        <f t="shared" si="11"/>
        <v>#DIV/0!</v>
      </c>
    </row>
    <row r="11" spans="2:30" ht="13.5" thickBot="1">
      <c r="B11" s="19">
        <v>6</v>
      </c>
      <c r="C11" s="123">
        <v>244.4639133116102</v>
      </c>
      <c r="D11" s="163">
        <v>1256155.8044093987</v>
      </c>
      <c r="E11" s="20">
        <f>LOG10(D11)</f>
        <v>6.099043509463875</v>
      </c>
      <c r="F11" s="20">
        <f t="shared" si="0"/>
        <v>6.099043509463875</v>
      </c>
      <c r="G11" s="21">
        <f>((ABS(F11-E11))/F11)</f>
        <v>0</v>
      </c>
      <c r="H11" s="22">
        <f t="shared" si="1"/>
        <v>1256155.8044093987</v>
      </c>
      <c r="J11" s="60"/>
      <c r="K11" s="61">
        <f t="shared" si="12"/>
        <v>0</v>
      </c>
      <c r="L11" s="25"/>
      <c r="M11" s="80"/>
      <c r="N11" s="123">
        <v>244.4639133116102</v>
      </c>
      <c r="O11" s="27">
        <f t="shared" si="8"/>
        <v>6.099043509463875</v>
      </c>
      <c r="P11" s="72">
        <f t="shared" si="9"/>
        <v>1256155.8044093987</v>
      </c>
      <c r="Q11" s="25"/>
      <c r="S11" s="19">
        <v>6</v>
      </c>
      <c r="T11" s="81">
        <f t="shared" si="2"/>
        <v>0</v>
      </c>
      <c r="U11" s="114">
        <f t="shared" si="3"/>
        <v>16.384516441053698</v>
      </c>
      <c r="V11" s="20">
        <f t="shared" si="4"/>
        <v>1.214433628502587</v>
      </c>
      <c r="W11" s="20" t="e">
        <f t="shared" si="5"/>
        <v>#DIV/0!</v>
      </c>
      <c r="X11" s="21" t="e">
        <f t="shared" si="6"/>
        <v>#DIV/0!</v>
      </c>
      <c r="Y11" s="22" t="e">
        <f t="shared" si="7"/>
        <v>#DIV/0!</v>
      </c>
      <c r="AA11" s="116"/>
      <c r="AB11" s="60"/>
      <c r="AC11" s="117" t="e">
        <f t="shared" si="10"/>
        <v>#DIV/0!</v>
      </c>
      <c r="AD11" s="72" t="e">
        <f t="shared" si="11"/>
        <v>#DIV/0!</v>
      </c>
    </row>
    <row r="12" spans="5:30" ht="13.5" thickBot="1">
      <c r="E12" s="189" t="s">
        <v>58</v>
      </c>
      <c r="F12" s="190"/>
      <c r="G12" s="142">
        <f>AVERAGE(G8:G11)</f>
        <v>4.1661792623901476E-17</v>
      </c>
      <c r="J12" s="60"/>
      <c r="K12" s="61">
        <f t="shared" si="12"/>
        <v>0</v>
      </c>
      <c r="L12" s="25"/>
      <c r="M12" s="80"/>
      <c r="N12" s="123"/>
      <c r="O12" s="27">
        <f t="shared" si="8"/>
        <v>0.2181835973374877</v>
      </c>
      <c r="P12" s="72">
        <f t="shared" si="9"/>
        <v>1.6526603102257835</v>
      </c>
      <c r="Q12" s="25"/>
      <c r="V12" s="189" t="s">
        <v>58</v>
      </c>
      <c r="W12" s="190"/>
      <c r="X12" s="142" t="e">
        <f>AVERAGE(X6:X11)</f>
        <v>#DIV/0!</v>
      </c>
      <c r="AA12" s="116"/>
      <c r="AB12" s="60"/>
      <c r="AC12" s="117" t="e">
        <f t="shared" si="10"/>
        <v>#DIV/0!</v>
      </c>
      <c r="AD12" s="72" t="e">
        <f t="shared" si="11"/>
        <v>#DIV/0!</v>
      </c>
    </row>
    <row r="13" spans="7:30" ht="12.75">
      <c r="G13" s="82" t="s">
        <v>33</v>
      </c>
      <c r="H13" s="83">
        <f>SLOPE(E8:E11,C8:C11)</f>
        <v>0.024056147316230864</v>
      </c>
      <c r="J13" s="60"/>
      <c r="K13" s="61">
        <f t="shared" si="12"/>
        <v>0</v>
      </c>
      <c r="L13" s="25"/>
      <c r="M13" s="80"/>
      <c r="N13" s="123"/>
      <c r="O13" s="27">
        <f t="shared" si="8"/>
        <v>0.2181835973374877</v>
      </c>
      <c r="P13" s="72">
        <f t="shared" si="9"/>
        <v>1.6526603102257835</v>
      </c>
      <c r="Q13" s="25"/>
      <c r="X13" s="82" t="s">
        <v>33</v>
      </c>
      <c r="Y13" s="83" t="e">
        <f>SLOPE(V6:V11,T6:T11)</f>
        <v>#DIV/0!</v>
      </c>
      <c r="AA13" s="116"/>
      <c r="AB13" s="60"/>
      <c r="AC13" s="117" t="e">
        <f t="shared" si="10"/>
        <v>#DIV/0!</v>
      </c>
      <c r="AD13" s="72" t="e">
        <f t="shared" si="11"/>
        <v>#DIV/0!</v>
      </c>
    </row>
    <row r="14" spans="7:30" ht="12.75">
      <c r="G14" s="84" t="s">
        <v>34</v>
      </c>
      <c r="H14" s="85">
        <f>INTERCEPT(E8:E11,C8:C11)</f>
        <v>0.2181835973374877</v>
      </c>
      <c r="I14" s="24"/>
      <c r="J14" s="60"/>
      <c r="K14" s="61">
        <f t="shared" si="12"/>
        <v>0</v>
      </c>
      <c r="L14" s="25"/>
      <c r="M14" s="80"/>
      <c r="N14" s="60"/>
      <c r="O14" s="27">
        <f t="shared" si="8"/>
        <v>0.2181835973374877</v>
      </c>
      <c r="P14" s="72">
        <f t="shared" si="9"/>
        <v>1.6526603102257835</v>
      </c>
      <c r="Q14" s="25"/>
      <c r="X14" s="84" t="s">
        <v>34</v>
      </c>
      <c r="Y14" s="85" t="e">
        <f>INTERCEPT(V6:V11,T6:T11)</f>
        <v>#DIV/0!</v>
      </c>
      <c r="AA14" s="116"/>
      <c r="AB14" s="60"/>
      <c r="AC14" s="117" t="e">
        <f t="shared" si="10"/>
        <v>#DIV/0!</v>
      </c>
      <c r="AD14" s="72" t="e">
        <f t="shared" si="11"/>
        <v>#DIV/0!</v>
      </c>
    </row>
    <row r="15" spans="7:30" ht="13.5" thickBot="1">
      <c r="G15" s="86" t="s">
        <v>35</v>
      </c>
      <c r="H15" s="87">
        <f>RSQ(E8:E11,C8:C11)</f>
        <v>1</v>
      </c>
      <c r="I15" s="24"/>
      <c r="J15" s="60"/>
      <c r="K15" s="61">
        <f t="shared" si="12"/>
        <v>0</v>
      </c>
      <c r="L15" s="25"/>
      <c r="M15" s="80"/>
      <c r="N15" s="60"/>
      <c r="O15" s="27">
        <f t="shared" si="8"/>
        <v>0.2181835973374877</v>
      </c>
      <c r="P15" s="72">
        <f t="shared" si="9"/>
        <v>1.6526603102257835</v>
      </c>
      <c r="Q15" s="25"/>
      <c r="X15" s="86" t="s">
        <v>35</v>
      </c>
      <c r="Y15" s="87" t="e">
        <f>RSQ(V6:V11,T6:T11)</f>
        <v>#DIV/0!</v>
      </c>
      <c r="AA15" s="116"/>
      <c r="AB15" s="60"/>
      <c r="AC15" s="117" t="e">
        <f t="shared" si="10"/>
        <v>#DIV/0!</v>
      </c>
      <c r="AD15" s="72" t="e">
        <f t="shared" si="11"/>
        <v>#DIV/0!</v>
      </c>
    </row>
    <row r="16" spans="9:30" ht="12.75">
      <c r="I16" s="24"/>
      <c r="J16" s="60"/>
      <c r="K16" s="61">
        <f t="shared" si="12"/>
        <v>0</v>
      </c>
      <c r="L16" s="25"/>
      <c r="M16" s="80"/>
      <c r="N16" s="60"/>
      <c r="O16" s="27">
        <f t="shared" si="8"/>
        <v>0.2181835973374877</v>
      </c>
      <c r="P16" s="72">
        <f t="shared" si="9"/>
        <v>1.6526603102257835</v>
      </c>
      <c r="Q16" s="25"/>
      <c r="AA16" s="116"/>
      <c r="AB16" s="60"/>
      <c r="AC16" s="117" t="e">
        <f t="shared" si="10"/>
        <v>#DIV/0!</v>
      </c>
      <c r="AD16" s="72" t="e">
        <f t="shared" si="11"/>
        <v>#DIV/0!</v>
      </c>
    </row>
    <row r="17" spans="12:30" ht="12.75">
      <c r="L17" s="25"/>
      <c r="M17" s="80"/>
      <c r="N17" s="60"/>
      <c r="O17" s="27">
        <f t="shared" si="8"/>
        <v>0.2181835973374877</v>
      </c>
      <c r="P17" s="72">
        <f t="shared" si="9"/>
        <v>1.6526603102257835</v>
      </c>
      <c r="Q17" s="25"/>
      <c r="AA17" s="116"/>
      <c r="AB17" s="60"/>
      <c r="AC17" s="117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0"/>
      <c r="N18" s="60"/>
      <c r="O18" s="27">
        <f t="shared" si="8"/>
        <v>0.2181835973374877</v>
      </c>
      <c r="P18" s="72">
        <f t="shared" si="9"/>
        <v>1.6526603102257835</v>
      </c>
      <c r="Q18" s="25"/>
      <c r="AA18" s="116"/>
      <c r="AB18" s="60"/>
      <c r="AC18" s="117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P19" s="25"/>
      <c r="AA19" s="116"/>
      <c r="AB19" s="60"/>
      <c r="AC19" s="117" t="e">
        <f t="shared" si="10"/>
        <v>#DIV/0!</v>
      </c>
      <c r="AD19" s="72" t="e">
        <f t="shared" si="11"/>
        <v>#DIV/0!</v>
      </c>
    </row>
    <row r="20" spans="10:16" ht="15">
      <c r="J20" s="62" t="s">
        <v>36</v>
      </c>
      <c r="K20" s="63"/>
      <c r="L20" s="25"/>
      <c r="M20" s="74" t="s">
        <v>39</v>
      </c>
      <c r="N20" s="75"/>
      <c r="O20" s="25"/>
      <c r="P20" s="25"/>
    </row>
    <row r="21" spans="10:16" ht="15">
      <c r="J21" s="56" t="s">
        <v>42</v>
      </c>
      <c r="K21" s="57"/>
      <c r="L21" s="25"/>
      <c r="M21" s="48" t="s">
        <v>47</v>
      </c>
      <c r="N21" s="49"/>
      <c r="O21" s="25"/>
      <c r="P21" s="25"/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6" t="s">
        <v>65</v>
      </c>
      <c r="N34" s="177"/>
      <c r="O34" s="177"/>
      <c r="P34" s="185"/>
    </row>
    <row r="35" spans="10:16" ht="15">
      <c r="J35" s="54" t="s">
        <v>45</v>
      </c>
      <c r="K35" s="66"/>
      <c r="L35" s="25"/>
      <c r="M35" s="179" t="s">
        <v>61</v>
      </c>
      <c r="N35" s="191"/>
      <c r="O35" s="191"/>
      <c r="P35" s="192"/>
    </row>
    <row r="36" spans="10:16" ht="15">
      <c r="J36" s="56" t="s">
        <v>42</v>
      </c>
      <c r="K36" s="57"/>
      <c r="L36" s="25"/>
      <c r="M36" s="193" t="s">
        <v>101</v>
      </c>
      <c r="N36" s="194"/>
      <c r="O36" s="194"/>
      <c r="P36" s="195"/>
    </row>
    <row r="37" spans="10:16" ht="15.75" thickBot="1">
      <c r="J37" s="56" t="s">
        <v>30</v>
      </c>
      <c r="K37" s="57"/>
      <c r="L37" s="25"/>
      <c r="M37" s="193" t="s">
        <v>63</v>
      </c>
      <c r="N37" s="196"/>
      <c r="O37" s="196"/>
      <c r="P37" s="195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100</v>
      </c>
      <c r="P38" s="103" t="s">
        <v>102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118.16304398420492</v>
      </c>
      <c r="N39" s="65">
        <f>10^(4*(M39/256))</f>
        <v>70.19360739075015</v>
      </c>
      <c r="O39" s="65">
        <f>P7</f>
        <v>1150.0883143506142</v>
      </c>
      <c r="P39" s="121">
        <f>O39/N39</f>
        <v>16.384516441053698</v>
      </c>
    </row>
    <row r="40" spans="10:16" ht="12.75">
      <c r="J40" s="60"/>
      <c r="K40" s="65" t="e">
        <f t="shared" si="14"/>
        <v>#NUM!</v>
      </c>
      <c r="L40" s="25"/>
      <c r="M40" s="64">
        <f>N8</f>
        <v>163.00043040100155</v>
      </c>
      <c r="N40" s="65">
        <f>10^(4*(M40/256))</f>
        <v>352.274920054307</v>
      </c>
      <c r="O40" s="65">
        <f>P8</f>
        <v>13783.070059223903</v>
      </c>
      <c r="P40" s="121">
        <f>O40/N40</f>
        <v>39.125890815897684</v>
      </c>
    </row>
    <row r="41" spans="10:16" ht="12.75">
      <c r="J41" s="60"/>
      <c r="K41" s="65" t="e">
        <f t="shared" si="14"/>
        <v>#NUM!</v>
      </c>
      <c r="L41" s="25"/>
      <c r="M41" s="64">
        <f>N9</f>
        <v>186.85314526321358</v>
      </c>
      <c r="N41" s="65">
        <f>10^(4*(M41/256))</f>
        <v>830.9605283255098</v>
      </c>
      <c r="O41" s="65">
        <f>P9</f>
        <v>51659.52234670163</v>
      </c>
      <c r="P41" s="121">
        <f>O41/N41</f>
        <v>62.16844312786082</v>
      </c>
    </row>
    <row r="42" spans="10:16" ht="12.75">
      <c r="J42" s="60"/>
      <c r="K42" s="65" t="e">
        <f t="shared" si="14"/>
        <v>#NUM!</v>
      </c>
      <c r="L42" s="25"/>
      <c r="M42" s="64">
        <f>N10</f>
        <v>212.48250209901764</v>
      </c>
      <c r="N42" s="65">
        <f>10^(4*(M42/256))</f>
        <v>2089.4842182764846</v>
      </c>
      <c r="O42" s="65">
        <f>P10</f>
        <v>213645.6083329458</v>
      </c>
      <c r="P42" s="121">
        <f>O42/N42</f>
        <v>102.24801243494043</v>
      </c>
    </row>
    <row r="43" spans="10:16" ht="12.75">
      <c r="J43" s="60"/>
      <c r="K43" s="65" t="e">
        <f t="shared" si="14"/>
        <v>#NUM!</v>
      </c>
      <c r="L43" s="25"/>
      <c r="M43" s="64">
        <f>N11</f>
        <v>244.4639133116102</v>
      </c>
      <c r="N43" s="65">
        <f>10^(4*(M43/256))</f>
        <v>6603.111723070648</v>
      </c>
      <c r="O43" s="65">
        <f>P11</f>
        <v>1256155.8044093987</v>
      </c>
      <c r="P43" s="121">
        <f>O43/N43</f>
        <v>190.2369454117381</v>
      </c>
    </row>
    <row r="44" spans="1:12" ht="13.5" thickBot="1">
      <c r="A44" s="10"/>
      <c r="B44" s="10"/>
      <c r="C44" s="10"/>
      <c r="D44" s="10"/>
      <c r="E44" s="141"/>
      <c r="F44" s="23"/>
      <c r="G44" s="141"/>
      <c r="H44" s="23"/>
      <c r="J44" s="60"/>
      <c r="K44" s="65" t="e">
        <f t="shared" si="14"/>
        <v>#NUM!</v>
      </c>
      <c r="L44" s="25"/>
    </row>
    <row r="45" spans="1:15" ht="13.5" thickBot="1">
      <c r="A45" s="135" t="s">
        <v>105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0"/>
      <c r="K45" s="65" t="e">
        <f t="shared" si="14"/>
        <v>#NUM!</v>
      </c>
      <c r="L45" s="25"/>
      <c r="M45" s="176" t="s">
        <v>117</v>
      </c>
      <c r="N45" s="177"/>
      <c r="O45" s="178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0"/>
      <c r="K46" s="65" t="e">
        <f t="shared" si="14"/>
        <v>#NUM!</v>
      </c>
      <c r="M46" s="179" t="s">
        <v>104</v>
      </c>
      <c r="N46" s="191"/>
      <c r="O46" s="199"/>
    </row>
    <row r="47" spans="1:15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3"/>
      <c r="J47" s="25"/>
      <c r="K47" s="25"/>
      <c r="M47" s="193" t="s">
        <v>106</v>
      </c>
      <c r="N47" s="194"/>
      <c r="O47" s="200"/>
    </row>
    <row r="48" spans="1:15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86"/>
      <c r="N48" s="187"/>
      <c r="O48" s="188"/>
    </row>
    <row r="49" spans="1:15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103</v>
      </c>
    </row>
    <row r="50" spans="1:15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107</v>
      </c>
      <c r="K50" s="66"/>
      <c r="M50" s="113"/>
      <c r="N50" s="105">
        <f aca="true" t="shared" si="15" ref="N50:N55">10^(4*(M50/256))</f>
        <v>1</v>
      </c>
      <c r="O50" s="112">
        <f>P39*N50</f>
        <v>16.384516441053698</v>
      </c>
    </row>
    <row r="51" spans="1:15" ht="15">
      <c r="A51" s="136"/>
      <c r="I51" s="10"/>
      <c r="J51" s="56" t="s">
        <v>42</v>
      </c>
      <c r="K51" s="57"/>
      <c r="M51" s="113"/>
      <c r="N51" s="105">
        <f t="shared" si="15"/>
        <v>1</v>
      </c>
      <c r="O51" s="112">
        <f>P39*N51</f>
        <v>16.384516441053698</v>
      </c>
    </row>
    <row r="52" spans="1:15" ht="15">
      <c r="A52" s="10"/>
      <c r="I52" s="23"/>
      <c r="J52" s="56" t="s">
        <v>30</v>
      </c>
      <c r="K52" s="57"/>
      <c r="M52" s="113"/>
      <c r="N52" s="105">
        <f t="shared" si="15"/>
        <v>1</v>
      </c>
      <c r="O52" s="112">
        <f>P39*N52</f>
        <v>16.384516441053698</v>
      </c>
    </row>
    <row r="53" spans="9:15" ht="15" thickBot="1">
      <c r="I53" s="23"/>
      <c r="J53" s="58" t="s">
        <v>108</v>
      </c>
      <c r="K53" s="59" t="s">
        <v>24</v>
      </c>
      <c r="M53" s="113"/>
      <c r="N53" s="105">
        <f t="shared" si="15"/>
        <v>1</v>
      </c>
      <c r="O53" s="112">
        <f>P39*N53</f>
        <v>16.384516441053698</v>
      </c>
    </row>
    <row r="54" spans="10:15" ht="12.75">
      <c r="J54" s="64"/>
      <c r="K54" s="65" t="e">
        <f>LOG10(J54)*(256/LOG10(262144))</f>
        <v>#NUM!</v>
      </c>
      <c r="M54" s="113"/>
      <c r="N54" s="105">
        <f t="shared" si="15"/>
        <v>1</v>
      </c>
      <c r="O54" s="112">
        <f>P39*N54</f>
        <v>16.384516441053698</v>
      </c>
    </row>
    <row r="55" spans="10:15" ht="12.75">
      <c r="J55" s="60">
        <v>317</v>
      </c>
      <c r="K55" s="65">
        <f aca="true" t="shared" si="16" ref="K55:K61">LOG10(J55)*(256/LOG10(262144))</f>
        <v>118.16304398420492</v>
      </c>
      <c r="M55" s="110"/>
      <c r="N55" s="105">
        <f t="shared" si="15"/>
        <v>1</v>
      </c>
      <c r="O55" s="111">
        <f>P39*N55</f>
        <v>16.384516441053698</v>
      </c>
    </row>
    <row r="56" spans="10:11" ht="12.75">
      <c r="J56" s="60">
        <v>2819</v>
      </c>
      <c r="K56" s="65">
        <f t="shared" si="16"/>
        <v>163.00043040100155</v>
      </c>
    </row>
    <row r="57" spans="10:11" ht="12.75">
      <c r="J57" s="60">
        <v>9015</v>
      </c>
      <c r="K57" s="65">
        <f t="shared" si="16"/>
        <v>186.85314526321358</v>
      </c>
    </row>
    <row r="58" spans="10:11" ht="12.75">
      <c r="J58" s="60">
        <v>31437</v>
      </c>
      <c r="K58" s="65">
        <f t="shared" si="16"/>
        <v>212.48250209901764</v>
      </c>
    </row>
    <row r="59" spans="10:11" ht="12.75">
      <c r="J59" s="60">
        <v>149405</v>
      </c>
      <c r="K59" s="65">
        <f t="shared" si="16"/>
        <v>244.4639133116102</v>
      </c>
    </row>
    <row r="60" spans="10:11" ht="12.75">
      <c r="J60" s="60"/>
      <c r="K60" s="65" t="e">
        <f t="shared" si="16"/>
        <v>#NUM!</v>
      </c>
    </row>
    <row r="61" spans="10:11" ht="12.75">
      <c r="J61" s="60"/>
      <c r="K61" s="65" t="e">
        <f t="shared" si="16"/>
        <v>#NUM!</v>
      </c>
    </row>
  </sheetData>
  <sheetProtection password="CF48" sheet="1"/>
  <protectedRanges>
    <protectedRange sqref="M7:N18" name="Range2"/>
    <protectedRange sqref="C6:C11" name="Range1"/>
  </protectedRanges>
  <mergeCells count="14">
    <mergeCell ref="E12:F12"/>
    <mergeCell ref="M4:P4"/>
    <mergeCell ref="M5:P5"/>
    <mergeCell ref="M34:P34"/>
    <mergeCell ref="AA5:AD5"/>
    <mergeCell ref="AA6:AD6"/>
    <mergeCell ref="M48:O48"/>
    <mergeCell ref="V12:W12"/>
    <mergeCell ref="M35:P35"/>
    <mergeCell ref="M36:P36"/>
    <mergeCell ref="M37:P37"/>
    <mergeCell ref="M45:O45"/>
    <mergeCell ref="M46:O46"/>
    <mergeCell ref="M47:O47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P8" sqref="P8:P12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31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68</v>
      </c>
    </row>
    <row r="4" spans="2:16" ht="17.25" customHeight="1" thickBot="1">
      <c r="B4" s="6"/>
      <c r="J4" s="52" t="s">
        <v>40</v>
      </c>
      <c r="K4" s="53"/>
      <c r="L4" s="25"/>
      <c r="M4" s="179" t="s">
        <v>37</v>
      </c>
      <c r="N4" s="170"/>
      <c r="O4" s="170"/>
      <c r="P4" s="180"/>
    </row>
    <row r="5" spans="2:30" ht="15.75" thickBot="1">
      <c r="B5" s="2" t="s">
        <v>12</v>
      </c>
      <c r="C5" s="8" t="s">
        <v>11</v>
      </c>
      <c r="D5" s="3" t="s">
        <v>20</v>
      </c>
      <c r="E5" s="3" t="s">
        <v>21</v>
      </c>
      <c r="F5" s="3" t="s">
        <v>13</v>
      </c>
      <c r="G5" s="7" t="s">
        <v>10</v>
      </c>
      <c r="H5" s="4" t="s">
        <v>22</v>
      </c>
      <c r="J5" s="54" t="s">
        <v>41</v>
      </c>
      <c r="K5" s="55"/>
      <c r="L5" s="25"/>
      <c r="M5" s="181" t="s">
        <v>74</v>
      </c>
      <c r="N5" s="182"/>
      <c r="O5" s="182"/>
      <c r="P5" s="183"/>
      <c r="S5" s="2" t="s">
        <v>12</v>
      </c>
      <c r="T5" s="8" t="s">
        <v>11</v>
      </c>
      <c r="U5" s="3" t="s">
        <v>20</v>
      </c>
      <c r="V5" s="3" t="s">
        <v>21</v>
      </c>
      <c r="W5" s="3" t="s">
        <v>13</v>
      </c>
      <c r="X5" s="7" t="s">
        <v>10</v>
      </c>
      <c r="Y5" s="4" t="s">
        <v>22</v>
      </c>
      <c r="AA5" s="179" t="s">
        <v>37</v>
      </c>
      <c r="AB5" s="170"/>
      <c r="AC5" s="170"/>
      <c r="AD5" s="180"/>
    </row>
    <row r="6" spans="2:30" ht="15.75" thickBot="1">
      <c r="B6" s="19">
        <v>1</v>
      </c>
      <c r="C6" s="148">
        <v>74.0900034222784</v>
      </c>
      <c r="D6" s="69"/>
      <c r="E6" s="20"/>
      <c r="F6" s="20">
        <f aca="true" t="shared" si="0" ref="F6:F11">H$13*C6+H$14</f>
        <v>1.9208523489273597</v>
      </c>
      <c r="G6" s="144"/>
      <c r="H6" s="22">
        <f aca="true" t="shared" si="1" ref="H6:H11">10^F6</f>
        <v>83.33977985671636</v>
      </c>
      <c r="I6" s="37"/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57</v>
      </c>
      <c r="Q6" s="25"/>
      <c r="S6" s="9">
        <v>1</v>
      </c>
      <c r="T6" s="81">
        <f aca="true" t="shared" si="2" ref="T6:T11">M50</f>
        <v>0</v>
      </c>
      <c r="U6" s="114">
        <f aca="true" t="shared" si="3" ref="U6:U11">O50</f>
        <v>5.796903161560888</v>
      </c>
      <c r="V6" s="17">
        <f aca="true" t="shared" si="4" ref="V6:V11">LOG10(U6)</f>
        <v>0.7631960454542595</v>
      </c>
      <c r="W6" s="17" t="e">
        <f aca="true" t="shared" si="5" ref="W6:W11">Y$13*T6+Y$14</f>
        <v>#DIV/0!</v>
      </c>
      <c r="X6" s="79" t="e">
        <f aca="true" t="shared" si="6" ref="X6:X11">((ABS(W6-V6))/W6)*10</f>
        <v>#DIV/0!</v>
      </c>
      <c r="Y6" s="47" t="e">
        <f aca="true" t="shared" si="7" ref="Y6:Y11">10^W6</f>
        <v>#DIV/0!</v>
      </c>
      <c r="AA6" s="181" t="s">
        <v>69</v>
      </c>
      <c r="AB6" s="197"/>
      <c r="AC6" s="197"/>
      <c r="AD6" s="198"/>
    </row>
    <row r="7" spans="2:30" ht="15">
      <c r="B7" s="19">
        <v>2</v>
      </c>
      <c r="C7" s="148">
        <v>130.80485963534298</v>
      </c>
      <c r="D7" s="149">
        <v>972.3145244139765</v>
      </c>
      <c r="E7" s="20">
        <f>LOG10(D7)</f>
        <v>2.9878067732821916</v>
      </c>
      <c r="F7" s="20">
        <f t="shared" si="0"/>
        <v>2.9878067732821916</v>
      </c>
      <c r="G7" s="144">
        <f>((ABS(F7-E7))/F7)</f>
        <v>0</v>
      </c>
      <c r="H7" s="22">
        <f t="shared" si="1"/>
        <v>972.3145244139773</v>
      </c>
      <c r="I7" s="38"/>
      <c r="J7" s="56" t="s">
        <v>30</v>
      </c>
      <c r="K7" s="57"/>
      <c r="L7" s="25"/>
      <c r="M7" s="80"/>
      <c r="N7" s="123">
        <v>74.0900034222784</v>
      </c>
      <c r="O7" s="27">
        <f aca="true" t="shared" si="8" ref="O7:O18">H$13*N7+H$14</f>
        <v>1.9208523489273597</v>
      </c>
      <c r="P7" s="72">
        <f aca="true" t="shared" si="9" ref="P7:P18">10^O7</f>
        <v>83.33977985671636</v>
      </c>
      <c r="Q7" s="25"/>
      <c r="S7" s="9">
        <v>2</v>
      </c>
      <c r="T7" s="81">
        <f t="shared" si="2"/>
        <v>0</v>
      </c>
      <c r="U7" s="114">
        <f t="shared" si="3"/>
        <v>5.796903161560888</v>
      </c>
      <c r="V7" s="17">
        <f t="shared" si="4"/>
        <v>0.7631960454542595</v>
      </c>
      <c r="W7" s="17" t="e">
        <f t="shared" si="5"/>
        <v>#DIV/0!</v>
      </c>
      <c r="X7" s="79" t="e">
        <f t="shared" si="6"/>
        <v>#DIV/0!</v>
      </c>
      <c r="Y7" s="47" t="e">
        <f t="shared" si="7"/>
        <v>#DIV/0!</v>
      </c>
      <c r="AA7" s="26" t="s">
        <v>59</v>
      </c>
      <c r="AB7" s="115" t="s">
        <v>25</v>
      </c>
      <c r="AC7" s="115" t="s">
        <v>26</v>
      </c>
      <c r="AD7" s="115" t="s">
        <v>57</v>
      </c>
    </row>
    <row r="8" spans="2:30" ht="13.5" thickBot="1">
      <c r="B8" s="19">
        <v>3</v>
      </c>
      <c r="C8" s="148">
        <v>173.48463007859365</v>
      </c>
      <c r="D8" s="149">
        <v>6176.246407888094</v>
      </c>
      <c r="E8" s="20">
        <f>LOG10(D8)</f>
        <v>3.790724614311384</v>
      </c>
      <c r="F8" s="20">
        <f t="shared" si="0"/>
        <v>3.790724614311384</v>
      </c>
      <c r="G8" s="144">
        <f>((ABS(F8-E8))/F8)</f>
        <v>0</v>
      </c>
      <c r="H8" s="22">
        <f t="shared" si="1"/>
        <v>6176.246407888094</v>
      </c>
      <c r="I8" s="146"/>
      <c r="J8" s="58" t="s">
        <v>23</v>
      </c>
      <c r="K8" s="59" t="s">
        <v>24</v>
      </c>
      <c r="L8" s="25"/>
      <c r="M8" s="80"/>
      <c r="N8" s="123">
        <v>130.80485963534298</v>
      </c>
      <c r="O8" s="27">
        <f t="shared" si="8"/>
        <v>2.9878067732821916</v>
      </c>
      <c r="P8" s="72">
        <f t="shared" si="9"/>
        <v>972.3145244139773</v>
      </c>
      <c r="Q8" s="25"/>
      <c r="S8" s="9">
        <v>3</v>
      </c>
      <c r="T8" s="81">
        <f t="shared" si="2"/>
        <v>0</v>
      </c>
      <c r="U8" s="114">
        <f t="shared" si="3"/>
        <v>5.796903161560888</v>
      </c>
      <c r="V8" s="17">
        <f t="shared" si="4"/>
        <v>0.7631960454542595</v>
      </c>
      <c r="W8" s="17" t="e">
        <f t="shared" si="5"/>
        <v>#DIV/0!</v>
      </c>
      <c r="X8" s="79" t="e">
        <f t="shared" si="6"/>
        <v>#DIV/0!</v>
      </c>
      <c r="Y8" s="47" t="e">
        <f t="shared" si="7"/>
        <v>#DIV/0!</v>
      </c>
      <c r="AA8" s="116"/>
      <c r="AB8" s="60"/>
      <c r="AC8" s="117" t="e">
        <f aca="true" t="shared" si="10" ref="AC8:AC19">Y$13*AB8+Y$14</f>
        <v>#DIV/0!</v>
      </c>
      <c r="AD8" s="72" t="e">
        <f aca="true" t="shared" si="11" ref="AD8:AD19">10^AC8</f>
        <v>#DIV/0!</v>
      </c>
    </row>
    <row r="9" spans="2:30" ht="12.75">
      <c r="B9" s="19">
        <v>4</v>
      </c>
      <c r="C9" s="148">
        <v>195.3079670892801</v>
      </c>
      <c r="D9" s="149">
        <v>15895.658518507098</v>
      </c>
      <c r="E9" s="20">
        <f>LOG10(D9)</f>
        <v>4.20127852438856</v>
      </c>
      <c r="F9" s="20">
        <f t="shared" si="0"/>
        <v>4.2012785243885595</v>
      </c>
      <c r="G9" s="144">
        <f>((ABS(F9-E9))/F9)</f>
        <v>2.114066978764251E-16</v>
      </c>
      <c r="H9" s="22">
        <f t="shared" si="1"/>
        <v>15895.658518507098</v>
      </c>
      <c r="I9" s="146"/>
      <c r="J9" s="60"/>
      <c r="K9" s="61">
        <f aca="true" t="shared" si="12" ref="K9:K16">J9/4</f>
        <v>0</v>
      </c>
      <c r="L9" s="25"/>
      <c r="M9" s="80"/>
      <c r="N9" s="123">
        <v>173.48463007859365</v>
      </c>
      <c r="O9" s="27">
        <f t="shared" si="8"/>
        <v>3.790724614311384</v>
      </c>
      <c r="P9" s="72">
        <f t="shared" si="9"/>
        <v>6176.246407888094</v>
      </c>
      <c r="Q9" s="25"/>
      <c r="S9" s="9">
        <v>4</v>
      </c>
      <c r="T9" s="81">
        <f t="shared" si="2"/>
        <v>0</v>
      </c>
      <c r="U9" s="114">
        <f t="shared" si="3"/>
        <v>5.796903161560888</v>
      </c>
      <c r="V9" s="17">
        <f t="shared" si="4"/>
        <v>0.7631960454542595</v>
      </c>
      <c r="W9" s="17" t="e">
        <f t="shared" si="5"/>
        <v>#DIV/0!</v>
      </c>
      <c r="X9" s="79" t="e">
        <f t="shared" si="6"/>
        <v>#DIV/0!</v>
      </c>
      <c r="Y9" s="47" t="e">
        <f t="shared" si="7"/>
        <v>#DIV/0!</v>
      </c>
      <c r="AA9" s="116"/>
      <c r="AB9" s="60"/>
      <c r="AC9" s="117" t="e">
        <f t="shared" si="10"/>
        <v>#DIV/0!</v>
      </c>
      <c r="AD9" s="72" t="e">
        <f t="shared" si="11"/>
        <v>#DIV/0!</v>
      </c>
    </row>
    <row r="10" spans="2:30" ht="12.75">
      <c r="B10" s="19">
        <v>5</v>
      </c>
      <c r="C10" s="148">
        <v>216.12945246610732</v>
      </c>
      <c r="D10" s="149">
        <v>39172.833914281335</v>
      </c>
      <c r="E10" s="20">
        <f>LOG10(D10)</f>
        <v>4.592984991226568</v>
      </c>
      <c r="F10" s="20">
        <f t="shared" si="0"/>
        <v>4.592984991226569</v>
      </c>
      <c r="G10" s="144">
        <f>((ABS(F10-E10))/F10)</f>
        <v>1.933771656987137E-16</v>
      </c>
      <c r="H10" s="22">
        <f t="shared" si="1"/>
        <v>39172.83391428141</v>
      </c>
      <c r="I10" s="146"/>
      <c r="J10" s="60"/>
      <c r="K10" s="61">
        <f t="shared" si="12"/>
        <v>0</v>
      </c>
      <c r="L10" s="25"/>
      <c r="M10" s="80"/>
      <c r="N10" s="123">
        <v>195.3079670892801</v>
      </c>
      <c r="O10" s="27">
        <f t="shared" si="8"/>
        <v>4.2012785243885595</v>
      </c>
      <c r="P10" s="72">
        <f t="shared" si="9"/>
        <v>15895.658518507098</v>
      </c>
      <c r="Q10" s="25"/>
      <c r="S10" s="9">
        <v>5</v>
      </c>
      <c r="T10" s="81">
        <f t="shared" si="2"/>
        <v>0</v>
      </c>
      <c r="U10" s="114">
        <f t="shared" si="3"/>
        <v>5.796903161560888</v>
      </c>
      <c r="V10" s="17">
        <f t="shared" si="4"/>
        <v>0.7631960454542595</v>
      </c>
      <c r="W10" s="17" t="e">
        <f t="shared" si="5"/>
        <v>#DIV/0!</v>
      </c>
      <c r="X10" s="79" t="e">
        <f t="shared" si="6"/>
        <v>#DIV/0!</v>
      </c>
      <c r="Y10" s="47" t="e">
        <f t="shared" si="7"/>
        <v>#DIV/0!</v>
      </c>
      <c r="AA10" s="116"/>
      <c r="AB10" s="60"/>
      <c r="AC10" s="117" t="e">
        <f t="shared" si="10"/>
        <v>#DIV/0!</v>
      </c>
      <c r="AD10" s="72" t="e">
        <f t="shared" si="11"/>
        <v>#DIV/0!</v>
      </c>
    </row>
    <row r="11" spans="2:30" ht="13.5" thickBot="1">
      <c r="B11" s="150">
        <v>6</v>
      </c>
      <c r="C11" s="151">
        <v>238.19428366907306</v>
      </c>
      <c r="D11" s="152">
        <v>101878.38156399464</v>
      </c>
      <c r="E11" s="153">
        <f>LOG10(D11)</f>
        <v>5.008082037161136</v>
      </c>
      <c r="F11" s="153">
        <f t="shared" si="0"/>
        <v>5.008082037161136</v>
      </c>
      <c r="G11" s="154">
        <f>((ABS(F11-E11))/F11)</f>
        <v>0</v>
      </c>
      <c r="H11" s="155">
        <f t="shared" si="1"/>
        <v>101878.38156399483</v>
      </c>
      <c r="I11" s="146"/>
      <c r="J11" s="60"/>
      <c r="K11" s="61">
        <f t="shared" si="12"/>
        <v>0</v>
      </c>
      <c r="L11" s="25"/>
      <c r="M11" s="80"/>
      <c r="N11" s="123">
        <v>216.12945246610732</v>
      </c>
      <c r="O11" s="27">
        <f t="shared" si="8"/>
        <v>4.592984991226569</v>
      </c>
      <c r="P11" s="72">
        <f t="shared" si="9"/>
        <v>39172.83391428141</v>
      </c>
      <c r="Q11" s="25"/>
      <c r="S11" s="9">
        <v>6</v>
      </c>
      <c r="T11" s="81">
        <f t="shared" si="2"/>
        <v>0</v>
      </c>
      <c r="U11" s="114">
        <f t="shared" si="3"/>
        <v>5.796903161560888</v>
      </c>
      <c r="V11" s="17">
        <f t="shared" si="4"/>
        <v>0.7631960454542595</v>
      </c>
      <c r="W11" s="17" t="e">
        <f t="shared" si="5"/>
        <v>#DIV/0!</v>
      </c>
      <c r="X11" s="79" t="e">
        <f t="shared" si="6"/>
        <v>#DIV/0!</v>
      </c>
      <c r="Y11" s="47" t="e">
        <f t="shared" si="7"/>
        <v>#DIV/0!</v>
      </c>
      <c r="AA11" s="116"/>
      <c r="AB11" s="60"/>
      <c r="AC11" s="117" t="e">
        <f t="shared" si="10"/>
        <v>#DIV/0!</v>
      </c>
      <c r="AD11" s="72" t="e">
        <f t="shared" si="11"/>
        <v>#DIV/0!</v>
      </c>
    </row>
    <row r="12" spans="5:30" ht="13.5" thickBot="1">
      <c r="E12" s="203" t="s">
        <v>58</v>
      </c>
      <c r="F12" s="204"/>
      <c r="G12" s="147">
        <f>AVERAGE(G7:G11)</f>
        <v>8.095677271502776E-17</v>
      </c>
      <c r="I12" s="40"/>
      <c r="J12" s="60"/>
      <c r="K12" s="61">
        <f t="shared" si="12"/>
        <v>0</v>
      </c>
      <c r="L12" s="25"/>
      <c r="M12" s="80"/>
      <c r="N12" s="123">
        <v>238.19428366907306</v>
      </c>
      <c r="O12" s="27">
        <f t="shared" si="8"/>
        <v>5.008082037161136</v>
      </c>
      <c r="P12" s="72">
        <f t="shared" si="9"/>
        <v>101878.38156399483</v>
      </c>
      <c r="Q12" s="25"/>
      <c r="V12" s="167" t="s">
        <v>58</v>
      </c>
      <c r="W12" s="168"/>
      <c r="X12" s="100" t="e">
        <f>AVERAGE(X6:X11)</f>
        <v>#DIV/0!</v>
      </c>
      <c r="AA12" s="116"/>
      <c r="AB12" s="60"/>
      <c r="AC12" s="117" t="e">
        <f t="shared" si="10"/>
        <v>#DIV/0!</v>
      </c>
      <c r="AD12" s="72" t="e">
        <f t="shared" si="11"/>
        <v>#DIV/0!</v>
      </c>
    </row>
    <row r="13" spans="7:30" ht="12.75">
      <c r="G13" s="88" t="s">
        <v>33</v>
      </c>
      <c r="H13" s="83">
        <f>SLOPE(E7:E11,C7:C11)</f>
        <v>0.01881260917503751</v>
      </c>
      <c r="J13" s="60"/>
      <c r="K13" s="61">
        <f t="shared" si="12"/>
        <v>0</v>
      </c>
      <c r="L13" s="25"/>
      <c r="M13" s="80"/>
      <c r="N13" s="123"/>
      <c r="O13" s="27">
        <f t="shared" si="8"/>
        <v>0.5270260707668446</v>
      </c>
      <c r="P13" s="72">
        <f t="shared" si="9"/>
        <v>3.3653177082488113</v>
      </c>
      <c r="Q13" s="25"/>
      <c r="X13" s="88" t="s">
        <v>33</v>
      </c>
      <c r="Y13" s="83" t="e">
        <f>SLOPE(V6:V11,T6:T11)</f>
        <v>#DIV/0!</v>
      </c>
      <c r="AA13" s="116"/>
      <c r="AB13" s="60"/>
      <c r="AC13" s="117" t="e">
        <f t="shared" si="10"/>
        <v>#DIV/0!</v>
      </c>
      <c r="AD13" s="72" t="e">
        <f t="shared" si="11"/>
        <v>#DIV/0!</v>
      </c>
    </row>
    <row r="14" spans="7:30" ht="12.75">
      <c r="G14" s="89" t="s">
        <v>34</v>
      </c>
      <c r="H14" s="85">
        <f>INTERCEPT(E7:E11,C7:C11)</f>
        <v>0.5270260707668446</v>
      </c>
      <c r="I14" s="36"/>
      <c r="J14" s="60"/>
      <c r="K14" s="61">
        <f t="shared" si="12"/>
        <v>0</v>
      </c>
      <c r="L14" s="25"/>
      <c r="M14" s="80"/>
      <c r="N14" s="60"/>
      <c r="O14" s="27">
        <f t="shared" si="8"/>
        <v>0.5270260707668446</v>
      </c>
      <c r="P14" s="72">
        <f t="shared" si="9"/>
        <v>3.3653177082488113</v>
      </c>
      <c r="Q14" s="25"/>
      <c r="X14" s="89" t="s">
        <v>34</v>
      </c>
      <c r="Y14" s="85" t="e">
        <f>INTERCEPT(V6:V11,T6:T11)</f>
        <v>#DIV/0!</v>
      </c>
      <c r="AA14" s="116"/>
      <c r="AB14" s="60"/>
      <c r="AC14" s="117" t="e">
        <f t="shared" si="10"/>
        <v>#DIV/0!</v>
      </c>
      <c r="AD14" s="72" t="e">
        <f t="shared" si="11"/>
        <v>#DIV/0!</v>
      </c>
    </row>
    <row r="15" spans="7:30" ht="13.5" thickBot="1">
      <c r="G15" s="90" t="s">
        <v>35</v>
      </c>
      <c r="H15" s="87">
        <f>RSQ(E7:E11,C7:C11)</f>
        <v>1</v>
      </c>
      <c r="I15" s="36"/>
      <c r="J15" s="60"/>
      <c r="K15" s="61">
        <f t="shared" si="12"/>
        <v>0</v>
      </c>
      <c r="L15" s="25"/>
      <c r="M15" s="80"/>
      <c r="N15" s="60"/>
      <c r="O15" s="27">
        <f t="shared" si="8"/>
        <v>0.5270260707668446</v>
      </c>
      <c r="P15" s="72">
        <f t="shared" si="9"/>
        <v>3.3653177082488113</v>
      </c>
      <c r="Q15" s="25"/>
      <c r="X15" s="90" t="s">
        <v>35</v>
      </c>
      <c r="Y15" s="87" t="e">
        <f>RSQ(V6:V11,T6:T11)</f>
        <v>#DIV/0!</v>
      </c>
      <c r="AA15" s="116"/>
      <c r="AB15" s="60"/>
      <c r="AC15" s="117" t="e">
        <f t="shared" si="10"/>
        <v>#DIV/0!</v>
      </c>
      <c r="AD15" s="72" t="e">
        <f t="shared" si="11"/>
        <v>#DIV/0!</v>
      </c>
    </row>
    <row r="16" spans="9:30" ht="12.75">
      <c r="I16" s="36"/>
      <c r="J16" s="60"/>
      <c r="K16" s="61">
        <f t="shared" si="12"/>
        <v>0</v>
      </c>
      <c r="L16" s="25"/>
      <c r="M16" s="80"/>
      <c r="N16" s="60"/>
      <c r="O16" s="27">
        <f t="shared" si="8"/>
        <v>0.5270260707668446</v>
      </c>
      <c r="P16" s="72">
        <f t="shared" si="9"/>
        <v>3.3653177082488113</v>
      </c>
      <c r="Q16" s="25"/>
      <c r="AA16" s="116"/>
      <c r="AB16" s="60"/>
      <c r="AC16" s="117" t="e">
        <f t="shared" si="10"/>
        <v>#DIV/0!</v>
      </c>
      <c r="AD16" s="72" t="e">
        <f t="shared" si="11"/>
        <v>#DIV/0!</v>
      </c>
    </row>
    <row r="17" spans="12:30" ht="12.75">
      <c r="L17" s="25"/>
      <c r="M17" s="80"/>
      <c r="N17" s="60"/>
      <c r="O17" s="27">
        <f t="shared" si="8"/>
        <v>0.5270260707668446</v>
      </c>
      <c r="P17" s="72">
        <f t="shared" si="9"/>
        <v>3.3653177082488113</v>
      </c>
      <c r="Q17" s="25"/>
      <c r="AA17" s="116"/>
      <c r="AB17" s="60"/>
      <c r="AC17" s="117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0"/>
      <c r="N18" s="60"/>
      <c r="O18" s="27">
        <f t="shared" si="8"/>
        <v>0.5270260707668446</v>
      </c>
      <c r="P18" s="72">
        <f t="shared" si="9"/>
        <v>3.3653177082488113</v>
      </c>
      <c r="Q18" s="25"/>
      <c r="AA18" s="116"/>
      <c r="AB18" s="60"/>
      <c r="AC18" s="117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P19" s="25"/>
      <c r="AA19" s="116"/>
      <c r="AB19" s="60"/>
      <c r="AC19" s="117" t="e">
        <f t="shared" si="10"/>
        <v>#DIV/0!</v>
      </c>
      <c r="AD19" s="72" t="e">
        <f t="shared" si="11"/>
        <v>#DIV/0!</v>
      </c>
    </row>
    <row r="20" spans="10:16" ht="15">
      <c r="J20" s="62" t="s">
        <v>36</v>
      </c>
      <c r="K20" s="63"/>
      <c r="L20" s="25"/>
      <c r="M20" s="74" t="s">
        <v>39</v>
      </c>
      <c r="N20" s="75"/>
      <c r="O20" s="25"/>
      <c r="P20" s="25"/>
    </row>
    <row r="21" spans="10:16" ht="15">
      <c r="J21" s="56" t="s">
        <v>42</v>
      </c>
      <c r="K21" s="57"/>
      <c r="L21" s="25"/>
      <c r="M21" s="48" t="s">
        <v>47</v>
      </c>
      <c r="N21" s="49"/>
      <c r="O21" s="25"/>
      <c r="P21" s="25"/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6" t="s">
        <v>65</v>
      </c>
      <c r="N34" s="177"/>
      <c r="O34" s="177"/>
      <c r="P34" s="185"/>
    </row>
    <row r="35" spans="10:16" ht="15">
      <c r="J35" s="54" t="s">
        <v>45</v>
      </c>
      <c r="K35" s="66"/>
      <c r="L35" s="25"/>
      <c r="M35" s="179" t="s">
        <v>61</v>
      </c>
      <c r="N35" s="191"/>
      <c r="O35" s="191"/>
      <c r="P35" s="192"/>
    </row>
    <row r="36" spans="10:16" ht="15">
      <c r="J36" s="56" t="s">
        <v>42</v>
      </c>
      <c r="K36" s="57"/>
      <c r="L36" s="25"/>
      <c r="M36" s="193" t="s">
        <v>62</v>
      </c>
      <c r="N36" s="194"/>
      <c r="O36" s="194"/>
      <c r="P36" s="195"/>
    </row>
    <row r="37" spans="10:16" ht="15.75" thickBot="1">
      <c r="J37" s="56" t="s">
        <v>30</v>
      </c>
      <c r="K37" s="57"/>
      <c r="L37" s="25"/>
      <c r="M37" s="193" t="s">
        <v>63</v>
      </c>
      <c r="N37" s="196"/>
      <c r="O37" s="196"/>
      <c r="P37" s="195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57</v>
      </c>
      <c r="P38" s="103" t="s">
        <v>64</v>
      </c>
    </row>
    <row r="39" spans="10:16" ht="12.75">
      <c r="J39" s="64"/>
      <c r="K39" s="65" t="e">
        <f aca="true" t="shared" si="14" ref="K39:K46">LOG10(J39)*(64)</f>
        <v>#NUM!</v>
      </c>
      <c r="L39" s="25"/>
      <c r="M39" s="104">
        <f>N7</f>
        <v>74.0900034222784</v>
      </c>
      <c r="N39" s="105">
        <f>10^(4*(M39/256))</f>
        <v>14.376603771706977</v>
      </c>
      <c r="O39" s="105">
        <f>P7</f>
        <v>83.33977985671636</v>
      </c>
      <c r="P39" s="106">
        <f>O39/N39</f>
        <v>5.796903161560888</v>
      </c>
    </row>
    <row r="40" spans="10:16" ht="12.75">
      <c r="J40" s="60"/>
      <c r="K40" s="65" t="e">
        <f t="shared" si="14"/>
        <v>#NUM!</v>
      </c>
      <c r="L40" s="25"/>
      <c r="M40" s="104">
        <f>N8</f>
        <v>130.80485963534298</v>
      </c>
      <c r="N40" s="105">
        <f>10^(4*(M40/256))</f>
        <v>110.61803304742199</v>
      </c>
      <c r="O40" s="105">
        <f>P8</f>
        <v>972.3145244139773</v>
      </c>
      <c r="P40" s="106">
        <f>O40/N40</f>
        <v>8.789837403790626</v>
      </c>
    </row>
    <row r="41" spans="10:16" ht="12.75">
      <c r="J41" s="60"/>
      <c r="K41" s="65" t="e">
        <f t="shared" si="14"/>
        <v>#NUM!</v>
      </c>
      <c r="L41" s="25"/>
      <c r="M41" s="104">
        <f>N9</f>
        <v>173.48463007859365</v>
      </c>
      <c r="N41" s="105">
        <f>10^(4*(M41/256))</f>
        <v>513.685545040713</v>
      </c>
      <c r="O41" s="105">
        <f>P9</f>
        <v>6176.246407888094</v>
      </c>
      <c r="P41" s="106">
        <f>O41/N41</f>
        <v>12.023399271238176</v>
      </c>
    </row>
    <row r="42" spans="10:16" ht="12.75">
      <c r="J42" s="60"/>
      <c r="K42" s="65" t="e">
        <f t="shared" si="14"/>
        <v>#NUM!</v>
      </c>
      <c r="L42" s="25"/>
      <c r="M42" s="104">
        <f>N10</f>
        <v>195.3079670892801</v>
      </c>
      <c r="N42" s="105">
        <f>10^(4*(M42/256))</f>
        <v>1126.3853304410754</v>
      </c>
      <c r="O42" s="105">
        <f>P10</f>
        <v>15895.658518507098</v>
      </c>
      <c r="P42" s="106">
        <f>O42/N42</f>
        <v>14.112096534746772</v>
      </c>
    </row>
    <row r="43" spans="10:16" ht="12.75">
      <c r="J43" s="60"/>
      <c r="K43" s="65" t="e">
        <f t="shared" si="14"/>
        <v>#NUM!</v>
      </c>
      <c r="L43" s="25"/>
      <c r="M43" s="104">
        <f>N11</f>
        <v>216.12945246610732</v>
      </c>
      <c r="N43" s="105">
        <f>10^(4*(M43/256))</f>
        <v>2382.44396469114</v>
      </c>
      <c r="O43" s="105">
        <f>P11</f>
        <v>39172.83391428141</v>
      </c>
      <c r="P43" s="106">
        <f>O43/N43</f>
        <v>16.44228972216762</v>
      </c>
    </row>
    <row r="44" spans="1:12" ht="13.5" thickBot="1">
      <c r="A44" s="10"/>
      <c r="B44" s="10"/>
      <c r="C44" s="10"/>
      <c r="D44" s="10"/>
      <c r="E44" s="141"/>
      <c r="F44" s="23"/>
      <c r="G44" s="141"/>
      <c r="H44" s="23"/>
      <c r="J44" s="60"/>
      <c r="K44" s="65" t="e">
        <f t="shared" si="14"/>
        <v>#NUM!</v>
      </c>
      <c r="L44" s="25"/>
    </row>
    <row r="45" spans="1:15" ht="13.5" thickBot="1">
      <c r="A45" s="135" t="s">
        <v>105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0"/>
      <c r="K45" s="65" t="e">
        <f t="shared" si="14"/>
        <v>#NUM!</v>
      </c>
      <c r="L45" s="25"/>
      <c r="M45" s="176" t="s">
        <v>117</v>
      </c>
      <c r="N45" s="177"/>
      <c r="O45" s="178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0"/>
      <c r="K46" s="65" t="e">
        <f t="shared" si="14"/>
        <v>#NUM!</v>
      </c>
      <c r="M46" s="179" t="s">
        <v>66</v>
      </c>
      <c r="N46" s="191"/>
      <c r="O46" s="199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61"/>
      <c r="J47" s="25"/>
      <c r="K47" s="25"/>
      <c r="M47" s="193" t="s">
        <v>106</v>
      </c>
      <c r="N47" s="194"/>
      <c r="O47" s="200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86"/>
      <c r="N48" s="187"/>
      <c r="O48" s="188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67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107</v>
      </c>
      <c r="K50" s="66"/>
      <c r="M50" s="110"/>
      <c r="N50" s="105">
        <f aca="true" t="shared" si="15" ref="N50:N55">10^(4*(M50/256))</f>
        <v>1</v>
      </c>
      <c r="O50" s="112">
        <f>P39*N50</f>
        <v>5.796903161560888</v>
      </c>
      <c r="P50" s="107"/>
    </row>
    <row r="51" spans="1:15" ht="15">
      <c r="A51" s="136"/>
      <c r="I51" s="10"/>
      <c r="J51" s="56" t="s">
        <v>42</v>
      </c>
      <c r="K51" s="57"/>
      <c r="M51" s="113"/>
      <c r="N51" s="105">
        <f t="shared" si="15"/>
        <v>1</v>
      </c>
      <c r="O51" s="112">
        <f>P39*N51</f>
        <v>5.796903161560888</v>
      </c>
    </row>
    <row r="52" spans="1:15" ht="15">
      <c r="A52" s="10"/>
      <c r="I52" s="23"/>
      <c r="J52" s="56" t="s">
        <v>30</v>
      </c>
      <c r="K52" s="57"/>
      <c r="M52" s="113"/>
      <c r="N52" s="105">
        <f t="shared" si="15"/>
        <v>1</v>
      </c>
      <c r="O52" s="112">
        <f>P39*N52</f>
        <v>5.796903161560888</v>
      </c>
    </row>
    <row r="53" spans="9:15" ht="15" thickBot="1">
      <c r="I53" s="23"/>
      <c r="J53" s="58" t="s">
        <v>108</v>
      </c>
      <c r="K53" s="59" t="s">
        <v>24</v>
      </c>
      <c r="M53" s="113"/>
      <c r="N53" s="105">
        <f t="shared" si="15"/>
        <v>1</v>
      </c>
      <c r="O53" s="112">
        <f>P39*N53</f>
        <v>5.796903161560888</v>
      </c>
    </row>
    <row r="54" spans="10:15" ht="12.75">
      <c r="J54" s="64">
        <v>37</v>
      </c>
      <c r="K54" s="65">
        <f>LOG10(J54)*(256/LOG10(262144))</f>
        <v>74.0900034222784</v>
      </c>
      <c r="M54" s="113"/>
      <c r="N54" s="105">
        <f t="shared" si="15"/>
        <v>1</v>
      </c>
      <c r="O54" s="112">
        <f>P39*N54</f>
        <v>5.796903161560888</v>
      </c>
    </row>
    <row r="55" spans="10:15" ht="12.75">
      <c r="J55" s="60">
        <v>587</v>
      </c>
      <c r="K55" s="65">
        <f aca="true" t="shared" si="16" ref="K55:K61">LOG10(J55)*(256/LOG10(262144))</f>
        <v>130.80485963534298</v>
      </c>
      <c r="M55" s="113"/>
      <c r="N55" s="105">
        <f t="shared" si="15"/>
        <v>1</v>
      </c>
      <c r="O55" s="112">
        <f>P39*N55</f>
        <v>5.796903161560888</v>
      </c>
    </row>
    <row r="56" spans="10:11" ht="12.75">
      <c r="J56" s="60">
        <v>4699</v>
      </c>
      <c r="K56" s="65">
        <f t="shared" si="16"/>
        <v>173.48463007859365</v>
      </c>
    </row>
    <row r="57" spans="10:11" ht="12.75">
      <c r="J57" s="60">
        <v>13612</v>
      </c>
      <c r="K57" s="65">
        <f t="shared" si="16"/>
        <v>195.3079670892801</v>
      </c>
    </row>
    <row r="58" spans="10:11" ht="12.75">
      <c r="J58" s="60">
        <v>37552</v>
      </c>
      <c r="K58" s="65">
        <f t="shared" si="16"/>
        <v>216.12945246610732</v>
      </c>
    </row>
    <row r="59" spans="10:11" ht="12.75">
      <c r="J59" s="60">
        <v>110068</v>
      </c>
      <c r="K59" s="65">
        <f t="shared" si="16"/>
        <v>238.19428366907306</v>
      </c>
    </row>
    <row r="60" spans="10:11" ht="12.75">
      <c r="J60" s="60"/>
      <c r="K60" s="65" t="e">
        <f t="shared" si="16"/>
        <v>#NUM!</v>
      </c>
    </row>
    <row r="61" spans="10:11" ht="12.75">
      <c r="J61" s="60"/>
      <c r="K61" s="65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E12:F12"/>
    <mergeCell ref="M4:P4"/>
    <mergeCell ref="M5:P5"/>
    <mergeCell ref="M34:P34"/>
    <mergeCell ref="AA6:AD6"/>
    <mergeCell ref="AA5:AD5"/>
    <mergeCell ref="M48:O48"/>
    <mergeCell ref="V12:W12"/>
    <mergeCell ref="M35:P35"/>
    <mergeCell ref="M36:P36"/>
    <mergeCell ref="M37:P37"/>
    <mergeCell ref="M45:O45"/>
    <mergeCell ref="M46:O46"/>
    <mergeCell ref="M47:O47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P8" sqref="P8:P12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42187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32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68</v>
      </c>
    </row>
    <row r="4" spans="2:16" ht="17.25" customHeight="1" thickBot="1">
      <c r="B4" s="6"/>
      <c r="J4" s="52" t="s">
        <v>40</v>
      </c>
      <c r="K4" s="53"/>
      <c r="L4" s="25"/>
      <c r="M4" s="179" t="s">
        <v>37</v>
      </c>
      <c r="N4" s="170"/>
      <c r="O4" s="170"/>
      <c r="P4" s="180"/>
    </row>
    <row r="5" spans="2:30" ht="15.75" thickBot="1">
      <c r="B5" s="2" t="s">
        <v>12</v>
      </c>
      <c r="C5" s="8" t="s">
        <v>11</v>
      </c>
      <c r="D5" s="3" t="s">
        <v>109</v>
      </c>
      <c r="E5" s="124" t="s">
        <v>110</v>
      </c>
      <c r="F5" s="3" t="s">
        <v>13</v>
      </c>
      <c r="G5" s="7" t="s">
        <v>10</v>
      </c>
      <c r="H5" s="125" t="s">
        <v>111</v>
      </c>
      <c r="J5" s="54" t="s">
        <v>41</v>
      </c>
      <c r="K5" s="55"/>
      <c r="L5" s="25"/>
      <c r="M5" s="181" t="s">
        <v>74</v>
      </c>
      <c r="N5" s="182"/>
      <c r="O5" s="182"/>
      <c r="P5" s="183"/>
      <c r="S5" s="2" t="s">
        <v>12</v>
      </c>
      <c r="T5" s="8" t="s">
        <v>11</v>
      </c>
      <c r="U5" s="3" t="s">
        <v>109</v>
      </c>
      <c r="V5" s="124" t="s">
        <v>110</v>
      </c>
      <c r="W5" s="3" t="s">
        <v>13</v>
      </c>
      <c r="X5" s="7" t="s">
        <v>10</v>
      </c>
      <c r="Y5" s="125" t="s">
        <v>111</v>
      </c>
      <c r="AA5" s="179" t="s">
        <v>37</v>
      </c>
      <c r="AB5" s="170"/>
      <c r="AC5" s="170"/>
      <c r="AD5" s="180"/>
    </row>
    <row r="6" spans="2:30" ht="15.75" thickBot="1">
      <c r="B6" s="19">
        <v>1</v>
      </c>
      <c r="C6" s="123">
        <v>28.444444444444446</v>
      </c>
      <c r="D6" s="69"/>
      <c r="E6" s="20"/>
      <c r="F6" s="20">
        <f aca="true" t="shared" si="0" ref="F6:F11">H$13*C6+H$14</f>
        <v>1.7174374179204461</v>
      </c>
      <c r="G6" s="144"/>
      <c r="H6" s="22">
        <f aca="true" t="shared" si="1" ref="H6:H11">10^F6</f>
        <v>52.171991868773645</v>
      </c>
      <c r="I6" s="37"/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126" t="s">
        <v>112</v>
      </c>
      <c r="Q6" s="25"/>
      <c r="S6" s="19">
        <v>1</v>
      </c>
      <c r="T6" s="81">
        <f aca="true" t="shared" si="2" ref="T6:T11">M50</f>
        <v>0</v>
      </c>
      <c r="U6" s="114">
        <f aca="true" t="shared" si="3" ref="U6:U11">O50</f>
        <v>13.034155314763648</v>
      </c>
      <c r="V6" s="20">
        <f aca="true" t="shared" si="4" ref="V6:V11">LOG10(U6)</f>
        <v>1.1150828917357605</v>
      </c>
      <c r="W6" s="20" t="e">
        <f aca="true" t="shared" si="5" ref="W6:W11">Y$13*T6+Y$14</f>
        <v>#DIV/0!</v>
      </c>
      <c r="X6" s="144" t="e">
        <f aca="true" t="shared" si="6" ref="X6:X11">((ABS(W6-V6))/W6)*10</f>
        <v>#DIV/0!</v>
      </c>
      <c r="Y6" s="22" t="e">
        <f aca="true" t="shared" si="7" ref="Y6:Y11">10^W6</f>
        <v>#DIV/0!</v>
      </c>
      <c r="AA6" s="181" t="s">
        <v>69</v>
      </c>
      <c r="AB6" s="197"/>
      <c r="AC6" s="197"/>
      <c r="AD6" s="198"/>
    </row>
    <row r="7" spans="2:30" ht="15">
      <c r="B7" s="19">
        <v>2</v>
      </c>
      <c r="C7" s="123">
        <v>122.0972444547009</v>
      </c>
      <c r="D7" s="114">
        <v>5019.707385026639</v>
      </c>
      <c r="E7" s="20">
        <f>LOG10(D7)</f>
        <v>3.700678401453353</v>
      </c>
      <c r="F7" s="20">
        <f t="shared" si="0"/>
        <v>3.7006784014533536</v>
      </c>
      <c r="G7" s="144">
        <f>((ABS(F7-E7))/F7)</f>
        <v>1.2000210817445178E-16</v>
      </c>
      <c r="H7" s="22">
        <f t="shared" si="1"/>
        <v>5019.707385026648</v>
      </c>
      <c r="I7" s="38"/>
      <c r="J7" s="56" t="s">
        <v>30</v>
      </c>
      <c r="K7" s="57"/>
      <c r="L7" s="25"/>
      <c r="M7" s="80"/>
      <c r="N7" s="123">
        <v>0</v>
      </c>
      <c r="O7" s="27">
        <f aca="true" t="shared" si="8" ref="O7:O18">H$13*N7+H$14</f>
        <v>1.1150828917357605</v>
      </c>
      <c r="P7" s="72">
        <f aca="true" t="shared" si="9" ref="P7:P18">10^O7</f>
        <v>13.034155314763648</v>
      </c>
      <c r="Q7" s="25"/>
      <c r="S7" s="19">
        <v>2</v>
      </c>
      <c r="T7" s="81">
        <f t="shared" si="2"/>
        <v>0</v>
      </c>
      <c r="U7" s="114">
        <f t="shared" si="3"/>
        <v>13.034155314763648</v>
      </c>
      <c r="V7" s="20">
        <f t="shared" si="4"/>
        <v>1.1150828917357605</v>
      </c>
      <c r="W7" s="20" t="e">
        <f t="shared" si="5"/>
        <v>#DIV/0!</v>
      </c>
      <c r="X7" s="144" t="e">
        <f t="shared" si="6"/>
        <v>#DIV/0!</v>
      </c>
      <c r="Y7" s="22" t="e">
        <f t="shared" si="7"/>
        <v>#DIV/0!</v>
      </c>
      <c r="AA7" s="26" t="s">
        <v>59</v>
      </c>
      <c r="AB7" s="26" t="s">
        <v>25</v>
      </c>
      <c r="AC7" s="26" t="s">
        <v>26</v>
      </c>
      <c r="AD7" s="126" t="s">
        <v>112</v>
      </c>
    </row>
    <row r="8" spans="2:30" ht="13.5" thickBot="1">
      <c r="B8" s="19">
        <v>3</v>
      </c>
      <c r="C8" s="123">
        <v>165.70384627454476</v>
      </c>
      <c r="D8" s="114">
        <v>42083.78103146165</v>
      </c>
      <c r="E8" s="20">
        <f>LOG10(D8)</f>
        <v>4.624114752232442</v>
      </c>
      <c r="F8" s="20">
        <f t="shared" si="0"/>
        <v>4.624114752232442</v>
      </c>
      <c r="G8" s="144">
        <f>((ABS(F8-E8))/F8)</f>
        <v>0</v>
      </c>
      <c r="H8" s="22">
        <f t="shared" si="1"/>
        <v>42083.78103146173</v>
      </c>
      <c r="I8" s="39"/>
      <c r="J8" s="58" t="s">
        <v>23</v>
      </c>
      <c r="K8" s="59" t="s">
        <v>24</v>
      </c>
      <c r="L8" s="25"/>
      <c r="M8" s="80"/>
      <c r="N8" s="123">
        <v>122.0972444547009</v>
      </c>
      <c r="O8" s="27">
        <f t="shared" si="8"/>
        <v>3.7006784014533536</v>
      </c>
      <c r="P8" s="72">
        <f t="shared" si="9"/>
        <v>5019.707385026648</v>
      </c>
      <c r="Q8" s="25"/>
      <c r="S8" s="19">
        <v>3</v>
      </c>
      <c r="T8" s="81">
        <f t="shared" si="2"/>
        <v>0</v>
      </c>
      <c r="U8" s="114">
        <f t="shared" si="3"/>
        <v>13.034155314763648</v>
      </c>
      <c r="V8" s="20">
        <f t="shared" si="4"/>
        <v>1.1150828917357605</v>
      </c>
      <c r="W8" s="20" t="e">
        <f t="shared" si="5"/>
        <v>#DIV/0!</v>
      </c>
      <c r="X8" s="144" t="e">
        <f t="shared" si="6"/>
        <v>#DIV/0!</v>
      </c>
      <c r="Y8" s="22" t="e">
        <f t="shared" si="7"/>
        <v>#DIV/0!</v>
      </c>
      <c r="AA8" s="116"/>
      <c r="AB8" s="60"/>
      <c r="AC8" s="117" t="e">
        <f aca="true" t="shared" si="10" ref="AC8:AC19">Y$13*AB8+Y$14</f>
        <v>#DIV/0!</v>
      </c>
      <c r="AD8" s="72" t="e">
        <f aca="true" t="shared" si="11" ref="AD8:AD19">10^AC8</f>
        <v>#DIV/0!</v>
      </c>
    </row>
    <row r="9" spans="2:30" ht="12.75">
      <c r="B9" s="19">
        <v>4</v>
      </c>
      <c r="C9" s="123">
        <v>187.7112183673225</v>
      </c>
      <c r="D9" s="114">
        <v>123070.63641388206</v>
      </c>
      <c r="E9" s="20">
        <f>LOG10(D9)</f>
        <v>5.0901544463950845</v>
      </c>
      <c r="F9" s="20">
        <f t="shared" si="0"/>
        <v>5.090154446395086</v>
      </c>
      <c r="G9" s="144">
        <f>((ABS(F9-E9))/F9)</f>
        <v>3.48978966769523E-16</v>
      </c>
      <c r="H9" s="22">
        <f t="shared" si="1"/>
        <v>123070.63641388272</v>
      </c>
      <c r="I9" s="39"/>
      <c r="J9" s="60"/>
      <c r="K9" s="61">
        <f aca="true" t="shared" si="12" ref="K9:K16">J9/4</f>
        <v>0</v>
      </c>
      <c r="L9" s="25"/>
      <c r="M9" s="80"/>
      <c r="N9" s="123">
        <v>165.70384627454476</v>
      </c>
      <c r="O9" s="27">
        <f t="shared" si="8"/>
        <v>4.624114752232442</v>
      </c>
      <c r="P9" s="72">
        <f t="shared" si="9"/>
        <v>42083.78103146173</v>
      </c>
      <c r="Q9" s="25"/>
      <c r="S9" s="19">
        <v>4</v>
      </c>
      <c r="T9" s="81">
        <f t="shared" si="2"/>
        <v>0</v>
      </c>
      <c r="U9" s="114">
        <f t="shared" si="3"/>
        <v>13.034155314763648</v>
      </c>
      <c r="V9" s="20">
        <f t="shared" si="4"/>
        <v>1.1150828917357605</v>
      </c>
      <c r="W9" s="20" t="e">
        <f t="shared" si="5"/>
        <v>#DIV/0!</v>
      </c>
      <c r="X9" s="144" t="e">
        <f t="shared" si="6"/>
        <v>#DIV/0!</v>
      </c>
      <c r="Y9" s="22" t="e">
        <f t="shared" si="7"/>
        <v>#DIV/0!</v>
      </c>
      <c r="AA9" s="116"/>
      <c r="AB9" s="60"/>
      <c r="AC9" s="117" t="e">
        <f t="shared" si="10"/>
        <v>#DIV/0!</v>
      </c>
      <c r="AD9" s="72" t="e">
        <f t="shared" si="11"/>
        <v>#DIV/0!</v>
      </c>
    </row>
    <row r="10" spans="2:30" ht="12.75">
      <c r="B10" s="19">
        <v>5</v>
      </c>
      <c r="C10" s="123">
        <v>209.18283139944316</v>
      </c>
      <c r="D10" s="114">
        <v>350629.63911998743</v>
      </c>
      <c r="E10" s="20">
        <f>LOG10(D10)</f>
        <v>5.544848624713272</v>
      </c>
      <c r="F10" s="20">
        <f t="shared" si="0"/>
        <v>5.544848624713273</v>
      </c>
      <c r="G10" s="144">
        <f>((ABS(F10-E10))/F10)</f>
        <v>1.6018082364620971E-16</v>
      </c>
      <c r="H10" s="22">
        <f t="shared" si="1"/>
        <v>350629.63911998866</v>
      </c>
      <c r="I10" s="39"/>
      <c r="J10" s="60"/>
      <c r="K10" s="61">
        <f t="shared" si="12"/>
        <v>0</v>
      </c>
      <c r="L10" s="25"/>
      <c r="M10" s="80"/>
      <c r="N10" s="123">
        <v>187.7112183673225</v>
      </c>
      <c r="O10" s="27">
        <f t="shared" si="8"/>
        <v>5.090154446395086</v>
      </c>
      <c r="P10" s="72">
        <f t="shared" si="9"/>
        <v>123070.63641388272</v>
      </c>
      <c r="Q10" s="25"/>
      <c r="S10" s="19">
        <v>5</v>
      </c>
      <c r="T10" s="81">
        <f t="shared" si="2"/>
        <v>0</v>
      </c>
      <c r="U10" s="114">
        <f t="shared" si="3"/>
        <v>13.034155314763648</v>
      </c>
      <c r="V10" s="20">
        <f t="shared" si="4"/>
        <v>1.1150828917357605</v>
      </c>
      <c r="W10" s="20" t="e">
        <f t="shared" si="5"/>
        <v>#DIV/0!</v>
      </c>
      <c r="X10" s="144" t="e">
        <f t="shared" si="6"/>
        <v>#DIV/0!</v>
      </c>
      <c r="Y10" s="22" t="e">
        <f t="shared" si="7"/>
        <v>#DIV/0!</v>
      </c>
      <c r="AA10" s="116"/>
      <c r="AB10" s="60"/>
      <c r="AC10" s="117" t="e">
        <f t="shared" si="10"/>
        <v>#DIV/0!</v>
      </c>
      <c r="AD10" s="72" t="e">
        <f t="shared" si="11"/>
        <v>#DIV/0!</v>
      </c>
    </row>
    <row r="11" spans="2:30" ht="13.5" thickBot="1">
      <c r="B11" s="19">
        <v>6</v>
      </c>
      <c r="C11" s="123">
        <v>234.06759552184943</v>
      </c>
      <c r="D11" s="114">
        <v>1179835.5744597141</v>
      </c>
      <c r="E11" s="20">
        <f>LOG10(D11)</f>
        <v>6.0718214868989255</v>
      </c>
      <c r="F11" s="20">
        <f t="shared" si="0"/>
        <v>6.071821486898925</v>
      </c>
      <c r="G11" s="144">
        <f>((ABS(F11-E11))/F11)</f>
        <v>1.462787438030802E-16</v>
      </c>
      <c r="H11" s="22">
        <f t="shared" si="1"/>
        <v>1179835.5744597141</v>
      </c>
      <c r="I11" s="39"/>
      <c r="J11" s="60"/>
      <c r="K11" s="61">
        <f t="shared" si="12"/>
        <v>0</v>
      </c>
      <c r="L11" s="25"/>
      <c r="M11" s="80"/>
      <c r="N11" s="123">
        <v>209.18283139944316</v>
      </c>
      <c r="O11" s="27">
        <f t="shared" si="8"/>
        <v>5.544848624713273</v>
      </c>
      <c r="P11" s="72">
        <f t="shared" si="9"/>
        <v>350629.63911998866</v>
      </c>
      <c r="Q11" s="25"/>
      <c r="S11" s="19">
        <v>6</v>
      </c>
      <c r="T11" s="81">
        <f t="shared" si="2"/>
        <v>0</v>
      </c>
      <c r="U11" s="114">
        <f t="shared" si="3"/>
        <v>13.034155314763648</v>
      </c>
      <c r="V11" s="20">
        <f t="shared" si="4"/>
        <v>1.1150828917357605</v>
      </c>
      <c r="W11" s="20" t="e">
        <f t="shared" si="5"/>
        <v>#DIV/0!</v>
      </c>
      <c r="X11" s="144" t="e">
        <f t="shared" si="6"/>
        <v>#DIV/0!</v>
      </c>
      <c r="Y11" s="22" t="e">
        <f t="shared" si="7"/>
        <v>#DIV/0!</v>
      </c>
      <c r="AA11" s="116"/>
      <c r="AB11" s="60"/>
      <c r="AC11" s="117" t="e">
        <f t="shared" si="10"/>
        <v>#DIV/0!</v>
      </c>
      <c r="AD11" s="72" t="e">
        <f t="shared" si="11"/>
        <v>#DIV/0!</v>
      </c>
    </row>
    <row r="12" spans="5:30" ht="13.5" thickBot="1">
      <c r="E12" s="189" t="s">
        <v>58</v>
      </c>
      <c r="F12" s="190"/>
      <c r="G12" s="145">
        <f>AVERAGE(G7:G11)</f>
        <v>1.5508812847865294E-16</v>
      </c>
      <c r="I12" s="40"/>
      <c r="J12" s="60"/>
      <c r="K12" s="61">
        <f t="shared" si="12"/>
        <v>0</v>
      </c>
      <c r="L12" s="25"/>
      <c r="M12" s="80"/>
      <c r="N12" s="123">
        <v>234.06759552184943</v>
      </c>
      <c r="O12" s="27">
        <f t="shared" si="8"/>
        <v>6.071821486898925</v>
      </c>
      <c r="P12" s="72">
        <f t="shared" si="9"/>
        <v>1179835.5744597141</v>
      </c>
      <c r="Q12" s="25"/>
      <c r="V12" s="189" t="s">
        <v>58</v>
      </c>
      <c r="W12" s="190"/>
      <c r="X12" s="145" t="e">
        <f>AVERAGE(X6:X11)</f>
        <v>#DIV/0!</v>
      </c>
      <c r="AA12" s="116"/>
      <c r="AB12" s="60"/>
      <c r="AC12" s="117" t="e">
        <f t="shared" si="10"/>
        <v>#DIV/0!</v>
      </c>
      <c r="AD12" s="72" t="e">
        <f t="shared" si="11"/>
        <v>#DIV/0!</v>
      </c>
    </row>
    <row r="13" spans="7:30" ht="12.75">
      <c r="G13" s="88" t="s">
        <v>33</v>
      </c>
      <c r="H13" s="83">
        <f>SLOPE(E7:E11,C7:C11)</f>
        <v>0.021176526311180353</v>
      </c>
      <c r="J13" s="60"/>
      <c r="K13" s="61">
        <f t="shared" si="12"/>
        <v>0</v>
      </c>
      <c r="L13" s="25"/>
      <c r="M13" s="80"/>
      <c r="N13" s="123"/>
      <c r="O13" s="27">
        <f t="shared" si="8"/>
        <v>1.1150828917357605</v>
      </c>
      <c r="P13" s="72">
        <f t="shared" si="9"/>
        <v>13.034155314763648</v>
      </c>
      <c r="Q13" s="25"/>
      <c r="X13" s="88" t="s">
        <v>33</v>
      </c>
      <c r="Y13" s="83" t="e">
        <f>SLOPE(V6:V11,T6:T11)</f>
        <v>#DIV/0!</v>
      </c>
      <c r="AA13" s="116"/>
      <c r="AB13" s="60"/>
      <c r="AC13" s="117" t="e">
        <f t="shared" si="10"/>
        <v>#DIV/0!</v>
      </c>
      <c r="AD13" s="72" t="e">
        <f t="shared" si="11"/>
        <v>#DIV/0!</v>
      </c>
    </row>
    <row r="14" spans="7:30" ht="12.75">
      <c r="G14" s="89" t="s">
        <v>34</v>
      </c>
      <c r="H14" s="85">
        <f>INTERCEPT(E7:E11,C7:C11)</f>
        <v>1.1150828917357605</v>
      </c>
      <c r="I14" s="36"/>
      <c r="J14" s="60"/>
      <c r="K14" s="61">
        <f t="shared" si="12"/>
        <v>0</v>
      </c>
      <c r="L14" s="25"/>
      <c r="M14" s="80"/>
      <c r="N14" s="60"/>
      <c r="O14" s="27">
        <f t="shared" si="8"/>
        <v>1.1150828917357605</v>
      </c>
      <c r="P14" s="72">
        <f t="shared" si="9"/>
        <v>13.034155314763648</v>
      </c>
      <c r="Q14" s="25"/>
      <c r="X14" s="89" t="s">
        <v>34</v>
      </c>
      <c r="Y14" s="85" t="e">
        <f>INTERCEPT(V6:V11,T6:T11)</f>
        <v>#DIV/0!</v>
      </c>
      <c r="AA14" s="116"/>
      <c r="AB14" s="60"/>
      <c r="AC14" s="117" t="e">
        <f t="shared" si="10"/>
        <v>#DIV/0!</v>
      </c>
      <c r="AD14" s="72" t="e">
        <f t="shared" si="11"/>
        <v>#DIV/0!</v>
      </c>
    </row>
    <row r="15" spans="7:30" ht="13.5" thickBot="1">
      <c r="G15" s="90" t="s">
        <v>35</v>
      </c>
      <c r="H15" s="87">
        <f>RSQ(E7:E11,C7:C11)</f>
        <v>0.9999999999999996</v>
      </c>
      <c r="I15" s="36"/>
      <c r="J15" s="60"/>
      <c r="K15" s="61">
        <f t="shared" si="12"/>
        <v>0</v>
      </c>
      <c r="L15" s="25"/>
      <c r="M15" s="80"/>
      <c r="N15" s="60"/>
      <c r="O15" s="27">
        <f t="shared" si="8"/>
        <v>1.1150828917357605</v>
      </c>
      <c r="P15" s="72">
        <f t="shared" si="9"/>
        <v>13.034155314763648</v>
      </c>
      <c r="Q15" s="25"/>
      <c r="X15" s="90" t="s">
        <v>35</v>
      </c>
      <c r="Y15" s="87" t="e">
        <f>RSQ(V6:V11,T6:T11)</f>
        <v>#DIV/0!</v>
      </c>
      <c r="AA15" s="116"/>
      <c r="AB15" s="60"/>
      <c r="AC15" s="117" t="e">
        <f t="shared" si="10"/>
        <v>#DIV/0!</v>
      </c>
      <c r="AD15" s="72" t="e">
        <f t="shared" si="11"/>
        <v>#DIV/0!</v>
      </c>
    </row>
    <row r="16" spans="9:30" ht="12.75">
      <c r="I16" s="36"/>
      <c r="J16" s="60"/>
      <c r="K16" s="61">
        <f t="shared" si="12"/>
        <v>0</v>
      </c>
      <c r="L16" s="25"/>
      <c r="M16" s="80"/>
      <c r="N16" s="60"/>
      <c r="O16" s="27">
        <f t="shared" si="8"/>
        <v>1.1150828917357605</v>
      </c>
      <c r="P16" s="72">
        <f t="shared" si="9"/>
        <v>13.034155314763648</v>
      </c>
      <c r="Q16" s="25"/>
      <c r="AA16" s="116"/>
      <c r="AB16" s="60"/>
      <c r="AC16" s="117" t="e">
        <f t="shared" si="10"/>
        <v>#DIV/0!</v>
      </c>
      <c r="AD16" s="72" t="e">
        <f t="shared" si="11"/>
        <v>#DIV/0!</v>
      </c>
    </row>
    <row r="17" spans="12:30" ht="12.75">
      <c r="L17" s="25"/>
      <c r="M17" s="80"/>
      <c r="N17" s="60"/>
      <c r="O17" s="27">
        <f t="shared" si="8"/>
        <v>1.1150828917357605</v>
      </c>
      <c r="P17" s="72">
        <f t="shared" si="9"/>
        <v>13.034155314763648</v>
      </c>
      <c r="Q17" s="25"/>
      <c r="AA17" s="116"/>
      <c r="AB17" s="60"/>
      <c r="AC17" s="117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0"/>
      <c r="N18" s="60"/>
      <c r="O18" s="27">
        <f t="shared" si="8"/>
        <v>1.1150828917357605</v>
      </c>
      <c r="P18" s="72">
        <f t="shared" si="9"/>
        <v>13.034155314763648</v>
      </c>
      <c r="Q18" s="25"/>
      <c r="AA18" s="116"/>
      <c r="AB18" s="60"/>
      <c r="AC18" s="117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P19" s="25"/>
      <c r="AA19" s="116"/>
      <c r="AB19" s="60"/>
      <c r="AC19" s="117" t="e">
        <f t="shared" si="10"/>
        <v>#DIV/0!</v>
      </c>
      <c r="AD19" s="72" t="e">
        <f t="shared" si="11"/>
        <v>#DIV/0!</v>
      </c>
    </row>
    <row r="20" spans="10:16" ht="15">
      <c r="J20" s="62" t="s">
        <v>36</v>
      </c>
      <c r="K20" s="63"/>
      <c r="L20" s="25"/>
      <c r="M20" s="74" t="s">
        <v>39</v>
      </c>
      <c r="N20" s="75"/>
      <c r="O20" s="25"/>
      <c r="P20" s="25"/>
    </row>
    <row r="21" spans="10:16" ht="15">
      <c r="J21" s="56" t="s">
        <v>42</v>
      </c>
      <c r="K21" s="57"/>
      <c r="L21" s="25"/>
      <c r="M21" s="48" t="s">
        <v>47</v>
      </c>
      <c r="N21" s="49"/>
      <c r="O21" s="25"/>
      <c r="P21" s="25"/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6" t="s">
        <v>65</v>
      </c>
      <c r="N34" s="177"/>
      <c r="O34" s="177"/>
      <c r="P34" s="185"/>
    </row>
    <row r="35" spans="10:16" ht="15">
      <c r="J35" s="54" t="s">
        <v>45</v>
      </c>
      <c r="K35" s="66"/>
      <c r="L35" s="25"/>
      <c r="M35" s="179" t="s">
        <v>61</v>
      </c>
      <c r="N35" s="191"/>
      <c r="O35" s="191"/>
      <c r="P35" s="192"/>
    </row>
    <row r="36" spans="10:16" ht="15">
      <c r="J36" s="56" t="s">
        <v>42</v>
      </c>
      <c r="K36" s="57"/>
      <c r="L36" s="25"/>
      <c r="M36" s="193" t="s">
        <v>113</v>
      </c>
      <c r="N36" s="194"/>
      <c r="O36" s="194"/>
      <c r="P36" s="195"/>
    </row>
    <row r="37" spans="10:16" ht="15.75" thickBot="1">
      <c r="J37" s="56" t="s">
        <v>30</v>
      </c>
      <c r="K37" s="57"/>
      <c r="L37" s="25"/>
      <c r="M37" s="193" t="s">
        <v>63</v>
      </c>
      <c r="N37" s="196"/>
      <c r="O37" s="196"/>
      <c r="P37" s="195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28" t="s">
        <v>112</v>
      </c>
      <c r="P38" s="129" t="s">
        <v>115</v>
      </c>
    </row>
    <row r="39" spans="10:16" ht="12.75">
      <c r="J39" s="64"/>
      <c r="K39" s="65" t="e">
        <f aca="true" t="shared" si="14" ref="K39:K46">LOG10(J39)*(64)</f>
        <v>#NUM!</v>
      </c>
      <c r="L39" s="25"/>
      <c r="M39" s="104">
        <f>N7</f>
        <v>0</v>
      </c>
      <c r="N39" s="105">
        <f>10^(4*(M39/256))</f>
        <v>1</v>
      </c>
      <c r="O39" s="105">
        <f>P7</f>
        <v>13.034155314763648</v>
      </c>
      <c r="P39" s="106">
        <f>O39/N39</f>
        <v>13.034155314763648</v>
      </c>
    </row>
    <row r="40" spans="10:16" ht="12.75">
      <c r="J40" s="60"/>
      <c r="K40" s="65" t="e">
        <f t="shared" si="14"/>
        <v>#NUM!</v>
      </c>
      <c r="L40" s="25"/>
      <c r="M40" s="104">
        <f>N8</f>
        <v>122.0972444547009</v>
      </c>
      <c r="N40" s="105">
        <f>10^(4*(M40/256))</f>
        <v>80.86664856664467</v>
      </c>
      <c r="O40" s="105">
        <f>P8</f>
        <v>5019.707385026648</v>
      </c>
      <c r="P40" s="106">
        <f>O40/N40</f>
        <v>62.073889223809665</v>
      </c>
    </row>
    <row r="41" spans="10:16" ht="12.75">
      <c r="J41" s="60"/>
      <c r="K41" s="65" t="e">
        <f t="shared" si="14"/>
        <v>#NUM!</v>
      </c>
      <c r="L41" s="25"/>
      <c r="M41" s="104">
        <f>N9</f>
        <v>165.70384627454476</v>
      </c>
      <c r="N41" s="105">
        <f>10^(4*(M41/256))</f>
        <v>388.25995336343124</v>
      </c>
      <c r="O41" s="105">
        <f>P9</f>
        <v>42083.78103146173</v>
      </c>
      <c r="P41" s="106">
        <f>O41/N41</f>
        <v>108.39073323657759</v>
      </c>
    </row>
    <row r="42" spans="10:16" ht="12.75">
      <c r="J42" s="60"/>
      <c r="K42" s="65" t="e">
        <f t="shared" si="14"/>
        <v>#NUM!</v>
      </c>
      <c r="L42" s="25"/>
      <c r="M42" s="104">
        <f>N10</f>
        <v>187.7112183673225</v>
      </c>
      <c r="N42" s="105">
        <f>10^(4*(M42/256))</f>
        <v>857.0137443828113</v>
      </c>
      <c r="O42" s="105">
        <f>P10</f>
        <v>123070.63641388272</v>
      </c>
      <c r="P42" s="106">
        <f>O42/N42</f>
        <v>143.60404044921532</v>
      </c>
    </row>
    <row r="43" spans="10:16" ht="12.75">
      <c r="J43" s="60"/>
      <c r="K43" s="65" t="e">
        <f t="shared" si="14"/>
        <v>#NUM!</v>
      </c>
      <c r="L43" s="25"/>
      <c r="M43" s="104">
        <f>N11</f>
        <v>209.18283139944316</v>
      </c>
      <c r="N43" s="105">
        <f>10^(4*(M43/256))</f>
        <v>1855.5887918178253</v>
      </c>
      <c r="O43" s="105">
        <f>P11</f>
        <v>350629.63911998866</v>
      </c>
      <c r="P43" s="106">
        <f>O43/N43</f>
        <v>188.9586963804059</v>
      </c>
    </row>
    <row r="44" spans="1:12" ht="13.5" thickBot="1">
      <c r="A44" s="10"/>
      <c r="B44" s="10"/>
      <c r="C44" s="10"/>
      <c r="D44" s="10"/>
      <c r="E44" s="141"/>
      <c r="F44" s="23"/>
      <c r="G44" s="141"/>
      <c r="H44" s="23"/>
      <c r="J44" s="60"/>
      <c r="K44" s="65" t="e">
        <f t="shared" si="14"/>
        <v>#NUM!</v>
      </c>
      <c r="L44" s="25"/>
    </row>
    <row r="45" spans="1:15" ht="13.5" thickBot="1">
      <c r="A45" s="135" t="s">
        <v>105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0"/>
      <c r="K45" s="65" t="e">
        <f t="shared" si="14"/>
        <v>#NUM!</v>
      </c>
      <c r="L45" s="25"/>
      <c r="M45" s="176" t="s">
        <v>117</v>
      </c>
      <c r="N45" s="177"/>
      <c r="O45" s="178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0"/>
      <c r="K46" s="65" t="e">
        <f t="shared" si="14"/>
        <v>#NUM!</v>
      </c>
      <c r="M46" s="179" t="s">
        <v>114</v>
      </c>
      <c r="N46" s="191"/>
      <c r="O46" s="199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3"/>
      <c r="J47" s="25"/>
      <c r="K47" s="25"/>
      <c r="M47" s="193" t="s">
        <v>106</v>
      </c>
      <c r="N47" s="194"/>
      <c r="O47" s="200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86"/>
      <c r="N48" s="187"/>
      <c r="O48" s="188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27" t="s">
        <v>116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107</v>
      </c>
      <c r="K50" s="66"/>
      <c r="M50" s="110"/>
      <c r="N50" s="105">
        <f aca="true" t="shared" si="15" ref="N50:N55">10^(4*(M50/256))</f>
        <v>1</v>
      </c>
      <c r="O50" s="112">
        <f>P39*N50</f>
        <v>13.034155314763648</v>
      </c>
      <c r="P50" s="107"/>
    </row>
    <row r="51" spans="1:15" ht="15">
      <c r="A51" s="136"/>
      <c r="I51" s="10"/>
      <c r="J51" s="56" t="s">
        <v>42</v>
      </c>
      <c r="K51" s="57"/>
      <c r="M51" s="113"/>
      <c r="N51" s="105">
        <f t="shared" si="15"/>
        <v>1</v>
      </c>
      <c r="O51" s="112">
        <f>P39*N51</f>
        <v>13.034155314763648</v>
      </c>
    </row>
    <row r="52" spans="1:15" ht="15">
      <c r="A52" s="10"/>
      <c r="I52" s="23"/>
      <c r="J52" s="56" t="s">
        <v>30</v>
      </c>
      <c r="K52" s="57"/>
      <c r="M52" s="113"/>
      <c r="N52" s="105">
        <f t="shared" si="15"/>
        <v>1</v>
      </c>
      <c r="O52" s="112">
        <f>P39*N52</f>
        <v>13.034155314763648</v>
      </c>
    </row>
    <row r="53" spans="9:15" ht="15" thickBot="1">
      <c r="I53" s="23"/>
      <c r="J53" s="58" t="s">
        <v>108</v>
      </c>
      <c r="K53" s="59" t="s">
        <v>24</v>
      </c>
      <c r="M53" s="113"/>
      <c r="N53" s="105">
        <f t="shared" si="15"/>
        <v>1</v>
      </c>
      <c r="O53" s="112">
        <f>P39*N53</f>
        <v>13.034155314763648</v>
      </c>
    </row>
    <row r="54" spans="10:15" ht="12.75">
      <c r="J54" s="64">
        <v>1</v>
      </c>
      <c r="K54" s="65">
        <f>LOG10(J54)*(256/LOG10(262144))</f>
        <v>0</v>
      </c>
      <c r="M54" s="113"/>
      <c r="N54" s="105">
        <f t="shared" si="15"/>
        <v>1</v>
      </c>
      <c r="O54" s="112">
        <f>P39*N54</f>
        <v>13.034155314763648</v>
      </c>
    </row>
    <row r="55" spans="10:15" ht="12.75">
      <c r="J55" s="60">
        <v>384</v>
      </c>
      <c r="K55" s="65">
        <f aca="true" t="shared" si="16" ref="K55:K61">LOG10(J55)*(256/LOG10(262144))</f>
        <v>122.0972444547009</v>
      </c>
      <c r="M55" s="113"/>
      <c r="N55" s="105">
        <f t="shared" si="15"/>
        <v>1</v>
      </c>
      <c r="O55" s="112">
        <f>P39*N55</f>
        <v>13.034155314763648</v>
      </c>
    </row>
    <row r="56" spans="10:11" ht="12.75">
      <c r="J56" s="60">
        <v>3216</v>
      </c>
      <c r="K56" s="65">
        <f t="shared" si="16"/>
        <v>165.70384627454476</v>
      </c>
    </row>
    <row r="57" spans="10:11" ht="12.75">
      <c r="J57" s="60">
        <v>9400</v>
      </c>
      <c r="K57" s="65">
        <f t="shared" si="16"/>
        <v>187.7112183673225</v>
      </c>
    </row>
    <row r="58" spans="10:11" ht="12.75">
      <c r="J58" s="60">
        <v>26767</v>
      </c>
      <c r="K58" s="65">
        <f t="shared" si="16"/>
        <v>209.18283139944316</v>
      </c>
    </row>
    <row r="59" spans="10:11" ht="12.75">
      <c r="J59" s="60">
        <v>90015</v>
      </c>
      <c r="K59" s="65">
        <f t="shared" si="16"/>
        <v>234.06759552184943</v>
      </c>
    </row>
    <row r="60" spans="10:11" ht="12.75">
      <c r="J60" s="60"/>
      <c r="K60" s="65" t="e">
        <f t="shared" si="16"/>
        <v>#NUM!</v>
      </c>
    </row>
    <row r="61" spans="10:11" ht="12.75">
      <c r="J61" s="60"/>
      <c r="K61" s="65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AA6:AD6"/>
    <mergeCell ref="AA5:AD5"/>
    <mergeCell ref="M46:O46"/>
    <mergeCell ref="M47:O47"/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P8" sqref="P8:P12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4.28125" style="0" bestFit="1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8515625" style="0" bestFit="1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31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68</v>
      </c>
    </row>
    <row r="4" spans="2:16" ht="17.25" customHeight="1" thickBot="1">
      <c r="B4" s="6"/>
      <c r="J4" s="52" t="s">
        <v>40</v>
      </c>
      <c r="K4" s="53"/>
      <c r="L4" s="25"/>
      <c r="M4" s="179" t="s">
        <v>37</v>
      </c>
      <c r="N4" s="170"/>
      <c r="O4" s="170"/>
      <c r="P4" s="180"/>
    </row>
    <row r="5" spans="2:30" ht="15.75" thickBot="1">
      <c r="B5" s="2" t="s">
        <v>12</v>
      </c>
      <c r="C5" s="8" t="s">
        <v>11</v>
      </c>
      <c r="D5" s="3" t="s">
        <v>88</v>
      </c>
      <c r="E5" s="124" t="s">
        <v>89</v>
      </c>
      <c r="F5" s="3" t="s">
        <v>13</v>
      </c>
      <c r="G5" s="7" t="s">
        <v>10</v>
      </c>
      <c r="H5" s="125" t="s">
        <v>90</v>
      </c>
      <c r="J5" s="54" t="s">
        <v>41</v>
      </c>
      <c r="K5" s="55"/>
      <c r="L5" s="25"/>
      <c r="M5" s="181" t="s">
        <v>74</v>
      </c>
      <c r="N5" s="182"/>
      <c r="O5" s="182"/>
      <c r="P5" s="183"/>
      <c r="S5" s="2" t="s">
        <v>12</v>
      </c>
      <c r="T5" s="8" t="s">
        <v>11</v>
      </c>
      <c r="U5" s="3" t="s">
        <v>88</v>
      </c>
      <c r="V5" s="124" t="s">
        <v>89</v>
      </c>
      <c r="W5" s="3" t="s">
        <v>13</v>
      </c>
      <c r="X5" s="7" t="s">
        <v>10</v>
      </c>
      <c r="Y5" s="125" t="s">
        <v>96</v>
      </c>
      <c r="AA5" s="179" t="s">
        <v>37</v>
      </c>
      <c r="AB5" s="170"/>
      <c r="AC5" s="170"/>
      <c r="AD5" s="180"/>
    </row>
    <row r="6" spans="2:30" ht="15.75" thickBot="1">
      <c r="B6" s="19">
        <v>1</v>
      </c>
      <c r="C6" s="123">
        <v>0</v>
      </c>
      <c r="D6" s="69"/>
      <c r="E6" s="20"/>
      <c r="F6" s="20">
        <f aca="true" t="shared" si="0" ref="F6:F11">H$13*C6+H$14</f>
        <v>0.4752851924335171</v>
      </c>
      <c r="G6" s="144"/>
      <c r="H6" s="22">
        <f aca="true" t="shared" si="1" ref="H6:H11">10^F6</f>
        <v>2.9873437033483925</v>
      </c>
      <c r="I6" s="37"/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126" t="s">
        <v>93</v>
      </c>
      <c r="Q6" s="25"/>
      <c r="S6" s="9">
        <v>1</v>
      </c>
      <c r="T6" s="81">
        <f aca="true" t="shared" si="2" ref="T6:T11">M50</f>
        <v>0</v>
      </c>
      <c r="U6" s="114">
        <f aca="true" t="shared" si="3" ref="U6:U11">O50</f>
        <v>2.9873437033483925</v>
      </c>
      <c r="V6" s="17">
        <f aca="true" t="shared" si="4" ref="V6:V11">LOG10(U6)</f>
        <v>0.4752851924335171</v>
      </c>
      <c r="W6" s="17" t="e">
        <f aca="true" t="shared" si="5" ref="W6:W11">Y$13*T6+Y$14</f>
        <v>#DIV/0!</v>
      </c>
      <c r="X6" s="79" t="e">
        <f aca="true" t="shared" si="6" ref="X6:X11">((ABS(W6-V6))/W6)*10</f>
        <v>#DIV/0!</v>
      </c>
      <c r="Y6" s="47" t="e">
        <f aca="true" t="shared" si="7" ref="Y6:Y11">10^W6</f>
        <v>#DIV/0!</v>
      </c>
      <c r="AA6" s="181" t="s">
        <v>69</v>
      </c>
      <c r="AB6" s="197"/>
      <c r="AC6" s="197"/>
      <c r="AD6" s="198"/>
    </row>
    <row r="7" spans="2:30" ht="15">
      <c r="B7" s="19">
        <v>2</v>
      </c>
      <c r="C7" s="123">
        <v>124.65595151269108</v>
      </c>
      <c r="D7" s="114">
        <v>1150.1237639523677</v>
      </c>
      <c r="E7" s="20">
        <f>LOG10(D7)</f>
        <v>3.0607445769705417</v>
      </c>
      <c r="F7" s="20">
        <f t="shared" si="0"/>
        <v>3.060744576970541</v>
      </c>
      <c r="G7" s="144">
        <f>((ABS(F7-E7))/F7)</f>
        <v>2.9018377632125877E-16</v>
      </c>
      <c r="H7" s="22">
        <f t="shared" si="1"/>
        <v>1150.1237639523665</v>
      </c>
      <c r="I7" s="38"/>
      <c r="J7" s="56" t="s">
        <v>30</v>
      </c>
      <c r="K7" s="57"/>
      <c r="L7" s="25"/>
      <c r="M7" s="80"/>
      <c r="N7" s="123">
        <v>0</v>
      </c>
      <c r="O7" s="27">
        <f aca="true" t="shared" si="8" ref="O7:O18">H$13*N7+H$14</f>
        <v>0.4752851924335171</v>
      </c>
      <c r="P7" s="72">
        <f aca="true" t="shared" si="9" ref="P7:P18">10^O7</f>
        <v>2.9873437033483925</v>
      </c>
      <c r="Q7" s="25"/>
      <c r="S7" s="9">
        <v>2</v>
      </c>
      <c r="T7" s="81">
        <f t="shared" si="2"/>
        <v>0</v>
      </c>
      <c r="U7" s="114">
        <f t="shared" si="3"/>
        <v>2.9873437033483925</v>
      </c>
      <c r="V7" s="17">
        <f t="shared" si="4"/>
        <v>0.4752851924335171</v>
      </c>
      <c r="W7" s="17" t="e">
        <f t="shared" si="5"/>
        <v>#DIV/0!</v>
      </c>
      <c r="X7" s="79" t="e">
        <f t="shared" si="6"/>
        <v>#DIV/0!</v>
      </c>
      <c r="Y7" s="47" t="e">
        <f t="shared" si="7"/>
        <v>#DIV/0!</v>
      </c>
      <c r="AA7" s="26" t="s">
        <v>59</v>
      </c>
      <c r="AB7" s="115" t="s">
        <v>25</v>
      </c>
      <c r="AC7" s="115" t="s">
        <v>26</v>
      </c>
      <c r="AD7" s="130" t="s">
        <v>93</v>
      </c>
    </row>
    <row r="8" spans="2:30" ht="13.5" thickBot="1">
      <c r="B8" s="19">
        <v>3</v>
      </c>
      <c r="C8" s="123">
        <v>168.44129471446882</v>
      </c>
      <c r="D8" s="114">
        <v>9308.633812920567</v>
      </c>
      <c r="E8" s="20">
        <f>LOG10(D8)</f>
        <v>3.9688859461749253</v>
      </c>
      <c r="F8" s="20">
        <f t="shared" si="0"/>
        <v>3.9688859461749253</v>
      </c>
      <c r="G8" s="144">
        <f>((ABS(F8-E8))/F8)</f>
        <v>0</v>
      </c>
      <c r="H8" s="22">
        <f t="shared" si="1"/>
        <v>9308.633812920567</v>
      </c>
      <c r="I8" s="39"/>
      <c r="J8" s="58" t="s">
        <v>23</v>
      </c>
      <c r="K8" s="59" t="s">
        <v>24</v>
      </c>
      <c r="L8" s="25"/>
      <c r="M8" s="80"/>
      <c r="N8" s="123">
        <v>124.65595151269108</v>
      </c>
      <c r="O8" s="27">
        <f t="shared" si="8"/>
        <v>3.060744576970541</v>
      </c>
      <c r="P8" s="72">
        <f t="shared" si="9"/>
        <v>1150.1237639523665</v>
      </c>
      <c r="Q8" s="25"/>
      <c r="S8" s="9">
        <v>3</v>
      </c>
      <c r="T8" s="81">
        <f t="shared" si="2"/>
        <v>0</v>
      </c>
      <c r="U8" s="114">
        <f t="shared" si="3"/>
        <v>2.9873437033483925</v>
      </c>
      <c r="V8" s="17">
        <f t="shared" si="4"/>
        <v>0.4752851924335171</v>
      </c>
      <c r="W8" s="17" t="e">
        <f t="shared" si="5"/>
        <v>#DIV/0!</v>
      </c>
      <c r="X8" s="79" t="e">
        <f t="shared" si="6"/>
        <v>#DIV/0!</v>
      </c>
      <c r="Y8" s="47" t="e">
        <f t="shared" si="7"/>
        <v>#DIV/0!</v>
      </c>
      <c r="AA8" s="116"/>
      <c r="AB8" s="60"/>
      <c r="AC8" s="117" t="e">
        <f aca="true" t="shared" si="10" ref="AC8:AC19">Y$13*AB8+Y$14</f>
        <v>#DIV/0!</v>
      </c>
      <c r="AD8" s="72" t="e">
        <f aca="true" t="shared" si="11" ref="AD8:AD19">10^AC8</f>
        <v>#DIV/0!</v>
      </c>
    </row>
    <row r="9" spans="2:30" ht="12.75">
      <c r="B9" s="19">
        <v>4</v>
      </c>
      <c r="C9" s="123">
        <v>190.43222417462948</v>
      </c>
      <c r="D9" s="114">
        <v>26606.918150479905</v>
      </c>
      <c r="E9" s="20">
        <f>LOG10(D9)</f>
        <v>4.424994573621209</v>
      </c>
      <c r="F9" s="20">
        <f t="shared" si="0"/>
        <v>4.424994573621209</v>
      </c>
      <c r="G9" s="144">
        <f>((ABS(F9-E9))/F9)</f>
        <v>0</v>
      </c>
      <c r="H9" s="22">
        <f t="shared" si="1"/>
        <v>26606.918150479905</v>
      </c>
      <c r="I9" s="39"/>
      <c r="J9" s="60"/>
      <c r="K9" s="61">
        <f aca="true" t="shared" si="12" ref="K9:K16">J9/4</f>
        <v>0</v>
      </c>
      <c r="L9" s="25"/>
      <c r="M9" s="80"/>
      <c r="N9" s="123">
        <v>168.44129471446882</v>
      </c>
      <c r="O9" s="27">
        <f t="shared" si="8"/>
        <v>3.9688859461749253</v>
      </c>
      <c r="P9" s="72">
        <f t="shared" si="9"/>
        <v>9308.633812920567</v>
      </c>
      <c r="Q9" s="25"/>
      <c r="S9" s="9">
        <v>4</v>
      </c>
      <c r="T9" s="81">
        <f t="shared" si="2"/>
        <v>0</v>
      </c>
      <c r="U9" s="114">
        <f t="shared" si="3"/>
        <v>2.9873437033483925</v>
      </c>
      <c r="V9" s="17">
        <f t="shared" si="4"/>
        <v>0.4752851924335171</v>
      </c>
      <c r="W9" s="17" t="e">
        <f t="shared" si="5"/>
        <v>#DIV/0!</v>
      </c>
      <c r="X9" s="79" t="e">
        <f t="shared" si="6"/>
        <v>#DIV/0!</v>
      </c>
      <c r="Y9" s="47" t="e">
        <f t="shared" si="7"/>
        <v>#DIV/0!</v>
      </c>
      <c r="AA9" s="116"/>
      <c r="AB9" s="60"/>
      <c r="AC9" s="117" t="e">
        <f t="shared" si="10"/>
        <v>#DIV/0!</v>
      </c>
      <c r="AD9" s="72" t="e">
        <f t="shared" si="11"/>
        <v>#DIV/0!</v>
      </c>
    </row>
    <row r="10" spans="2:30" ht="12.75">
      <c r="B10" s="19">
        <v>5</v>
      </c>
      <c r="C10" s="123">
        <v>211.87979658153543</v>
      </c>
      <c r="D10" s="114">
        <v>74102.6197576914</v>
      </c>
      <c r="E10" s="20">
        <f>LOG10(D10)</f>
        <v>4.869833561909121</v>
      </c>
      <c r="F10" s="20">
        <f t="shared" si="0"/>
        <v>4.86983356190912</v>
      </c>
      <c r="G10" s="144">
        <f>((ABS(F10-E10))/F10)</f>
        <v>1.8238373209451799E-16</v>
      </c>
      <c r="H10" s="22">
        <f t="shared" si="1"/>
        <v>74102.6197576914</v>
      </c>
      <c r="I10" s="39"/>
      <c r="J10" s="60"/>
      <c r="K10" s="61">
        <f t="shared" si="12"/>
        <v>0</v>
      </c>
      <c r="L10" s="25"/>
      <c r="M10" s="80"/>
      <c r="N10" s="123">
        <v>190.43222417462948</v>
      </c>
      <c r="O10" s="27">
        <f t="shared" si="8"/>
        <v>4.424994573621209</v>
      </c>
      <c r="P10" s="72">
        <f t="shared" si="9"/>
        <v>26606.918150479905</v>
      </c>
      <c r="Q10" s="25"/>
      <c r="S10" s="9">
        <v>5</v>
      </c>
      <c r="T10" s="81">
        <f t="shared" si="2"/>
        <v>0</v>
      </c>
      <c r="U10" s="114">
        <f t="shared" si="3"/>
        <v>2.9873437033483925</v>
      </c>
      <c r="V10" s="17">
        <f t="shared" si="4"/>
        <v>0.4752851924335171</v>
      </c>
      <c r="W10" s="17" t="e">
        <f t="shared" si="5"/>
        <v>#DIV/0!</v>
      </c>
      <c r="X10" s="79" t="e">
        <f t="shared" si="6"/>
        <v>#DIV/0!</v>
      </c>
      <c r="Y10" s="47" t="e">
        <f t="shared" si="7"/>
        <v>#DIV/0!</v>
      </c>
      <c r="AA10" s="116"/>
      <c r="AB10" s="60"/>
      <c r="AC10" s="117" t="e">
        <f t="shared" si="10"/>
        <v>#DIV/0!</v>
      </c>
      <c r="AD10" s="72" t="e">
        <f t="shared" si="11"/>
        <v>#DIV/0!</v>
      </c>
    </row>
    <row r="11" spans="2:30" ht="13.5" thickBot="1">
      <c r="B11" s="19">
        <v>6</v>
      </c>
      <c r="C11" s="123">
        <v>236.743255754956</v>
      </c>
      <c r="D11" s="114">
        <v>242952.09233069888</v>
      </c>
      <c r="E11" s="20">
        <f>LOG10(D11)</f>
        <v>5.385520643607974</v>
      </c>
      <c r="F11" s="20">
        <f t="shared" si="0"/>
        <v>5.385520643607972</v>
      </c>
      <c r="G11" s="144">
        <f>((ABS(F11-E11))/F11)</f>
        <v>3.2983938916074776E-16</v>
      </c>
      <c r="H11" s="22">
        <f t="shared" si="1"/>
        <v>242952.09233069845</v>
      </c>
      <c r="I11" s="39"/>
      <c r="J11" s="60"/>
      <c r="K11" s="61">
        <f t="shared" si="12"/>
        <v>0</v>
      </c>
      <c r="L11" s="25"/>
      <c r="M11" s="80"/>
      <c r="N11" s="123">
        <v>211.87979658153543</v>
      </c>
      <c r="O11" s="27">
        <f t="shared" si="8"/>
        <v>4.86983356190912</v>
      </c>
      <c r="P11" s="72">
        <f t="shared" si="9"/>
        <v>74102.6197576914</v>
      </c>
      <c r="Q11" s="25"/>
      <c r="S11" s="9">
        <v>6</v>
      </c>
      <c r="T11" s="81">
        <f t="shared" si="2"/>
        <v>0</v>
      </c>
      <c r="U11" s="114">
        <f t="shared" si="3"/>
        <v>2.9873437033483925</v>
      </c>
      <c r="V11" s="17">
        <f t="shared" si="4"/>
        <v>0.4752851924335171</v>
      </c>
      <c r="W11" s="17" t="e">
        <f t="shared" si="5"/>
        <v>#DIV/0!</v>
      </c>
      <c r="X11" s="79" t="e">
        <f t="shared" si="6"/>
        <v>#DIV/0!</v>
      </c>
      <c r="Y11" s="47" t="e">
        <f t="shared" si="7"/>
        <v>#DIV/0!</v>
      </c>
      <c r="AA11" s="116"/>
      <c r="AB11" s="60"/>
      <c r="AC11" s="117" t="e">
        <f t="shared" si="10"/>
        <v>#DIV/0!</v>
      </c>
      <c r="AD11" s="72" t="e">
        <f t="shared" si="11"/>
        <v>#DIV/0!</v>
      </c>
    </row>
    <row r="12" spans="5:30" ht="13.5" thickBot="1">
      <c r="E12" s="189" t="s">
        <v>58</v>
      </c>
      <c r="F12" s="190"/>
      <c r="G12" s="145">
        <f>AVERAGE(G7:G11)</f>
        <v>1.6048137951530492E-16</v>
      </c>
      <c r="I12" s="40"/>
      <c r="J12" s="60"/>
      <c r="K12" s="61">
        <f t="shared" si="12"/>
        <v>0</v>
      </c>
      <c r="L12" s="25"/>
      <c r="M12" s="80"/>
      <c r="N12" s="123">
        <v>236.743255754956</v>
      </c>
      <c r="O12" s="27">
        <f t="shared" si="8"/>
        <v>5.385520643607972</v>
      </c>
      <c r="P12" s="72">
        <f t="shared" si="9"/>
        <v>242952.09233069845</v>
      </c>
      <c r="Q12" s="25"/>
      <c r="V12" s="167" t="s">
        <v>58</v>
      </c>
      <c r="W12" s="168"/>
      <c r="X12" s="100" t="e">
        <f>AVERAGE(X6:X11)</f>
        <v>#DIV/0!</v>
      </c>
      <c r="AA12" s="116"/>
      <c r="AB12" s="60"/>
      <c r="AC12" s="117" t="e">
        <f t="shared" si="10"/>
        <v>#DIV/0!</v>
      </c>
      <c r="AD12" s="72" t="e">
        <f t="shared" si="11"/>
        <v>#DIV/0!</v>
      </c>
    </row>
    <row r="13" spans="7:30" ht="12.75">
      <c r="G13" s="88" t="s">
        <v>33</v>
      </c>
      <c r="H13" s="83">
        <f>SLOPE(E7:E11,C7:C11)</f>
        <v>0.020740761697798288</v>
      </c>
      <c r="J13" s="60"/>
      <c r="K13" s="61">
        <f t="shared" si="12"/>
        <v>0</v>
      </c>
      <c r="L13" s="25"/>
      <c r="M13" s="80"/>
      <c r="N13" s="123"/>
      <c r="O13" s="27">
        <f t="shared" si="8"/>
        <v>0.4752851924335171</v>
      </c>
      <c r="P13" s="72">
        <f t="shared" si="9"/>
        <v>2.9873437033483925</v>
      </c>
      <c r="Q13" s="25"/>
      <c r="X13" s="88" t="s">
        <v>33</v>
      </c>
      <c r="Y13" s="83" t="e">
        <f>SLOPE(V6:V11,T6:T11)</f>
        <v>#DIV/0!</v>
      </c>
      <c r="AA13" s="116"/>
      <c r="AB13" s="60"/>
      <c r="AC13" s="117" t="e">
        <f t="shared" si="10"/>
        <v>#DIV/0!</v>
      </c>
      <c r="AD13" s="72" t="e">
        <f t="shared" si="11"/>
        <v>#DIV/0!</v>
      </c>
    </row>
    <row r="14" spans="7:30" ht="12.75">
      <c r="G14" s="89" t="s">
        <v>34</v>
      </c>
      <c r="H14" s="85">
        <f>INTERCEPT(E7:E11,C7:C11)</f>
        <v>0.4752851924335171</v>
      </c>
      <c r="I14" s="36"/>
      <c r="J14" s="60"/>
      <c r="K14" s="61">
        <f t="shared" si="12"/>
        <v>0</v>
      </c>
      <c r="L14" s="25"/>
      <c r="M14" s="80"/>
      <c r="N14" s="60"/>
      <c r="O14" s="27">
        <f t="shared" si="8"/>
        <v>0.4752851924335171</v>
      </c>
      <c r="P14" s="72">
        <f t="shared" si="9"/>
        <v>2.9873437033483925</v>
      </c>
      <c r="Q14" s="25"/>
      <c r="X14" s="89" t="s">
        <v>34</v>
      </c>
      <c r="Y14" s="85" t="e">
        <f>INTERCEPT(V6:V11,T6:T11)</f>
        <v>#DIV/0!</v>
      </c>
      <c r="AA14" s="116"/>
      <c r="AB14" s="60"/>
      <c r="AC14" s="117" t="e">
        <f t="shared" si="10"/>
        <v>#DIV/0!</v>
      </c>
      <c r="AD14" s="72" t="e">
        <f t="shared" si="11"/>
        <v>#DIV/0!</v>
      </c>
    </row>
    <row r="15" spans="7:30" ht="13.5" thickBot="1">
      <c r="G15" s="90" t="s">
        <v>35</v>
      </c>
      <c r="H15" s="87">
        <f>RSQ(E7:E11,C7:C11)</f>
        <v>0.9999999999999996</v>
      </c>
      <c r="I15" s="36"/>
      <c r="J15" s="60"/>
      <c r="K15" s="61">
        <f t="shared" si="12"/>
        <v>0</v>
      </c>
      <c r="L15" s="25"/>
      <c r="M15" s="80"/>
      <c r="N15" s="60"/>
      <c r="O15" s="27">
        <f t="shared" si="8"/>
        <v>0.4752851924335171</v>
      </c>
      <c r="P15" s="72">
        <f t="shared" si="9"/>
        <v>2.9873437033483925</v>
      </c>
      <c r="Q15" s="25"/>
      <c r="X15" s="90" t="s">
        <v>35</v>
      </c>
      <c r="Y15" s="87" t="e">
        <f>RSQ(V6:V11,T6:T11)</f>
        <v>#DIV/0!</v>
      </c>
      <c r="AA15" s="116"/>
      <c r="AB15" s="60"/>
      <c r="AC15" s="117" t="e">
        <f t="shared" si="10"/>
        <v>#DIV/0!</v>
      </c>
      <c r="AD15" s="72" t="e">
        <f t="shared" si="11"/>
        <v>#DIV/0!</v>
      </c>
    </row>
    <row r="16" spans="9:30" ht="12.75">
      <c r="I16" s="36"/>
      <c r="J16" s="60"/>
      <c r="K16" s="61">
        <f t="shared" si="12"/>
        <v>0</v>
      </c>
      <c r="L16" s="25"/>
      <c r="M16" s="80"/>
      <c r="N16" s="60"/>
      <c r="O16" s="27">
        <f t="shared" si="8"/>
        <v>0.4752851924335171</v>
      </c>
      <c r="P16" s="72">
        <f t="shared" si="9"/>
        <v>2.9873437033483925</v>
      </c>
      <c r="Q16" s="25"/>
      <c r="AA16" s="116"/>
      <c r="AB16" s="60"/>
      <c r="AC16" s="117" t="e">
        <f t="shared" si="10"/>
        <v>#DIV/0!</v>
      </c>
      <c r="AD16" s="72" t="e">
        <f t="shared" si="11"/>
        <v>#DIV/0!</v>
      </c>
    </row>
    <row r="17" spans="12:30" ht="12.75">
      <c r="L17" s="25"/>
      <c r="M17" s="80"/>
      <c r="N17" s="60"/>
      <c r="O17" s="27">
        <f t="shared" si="8"/>
        <v>0.4752851924335171</v>
      </c>
      <c r="P17" s="72">
        <f t="shared" si="9"/>
        <v>2.9873437033483925</v>
      </c>
      <c r="Q17" s="25"/>
      <c r="AA17" s="116"/>
      <c r="AB17" s="60"/>
      <c r="AC17" s="117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0"/>
      <c r="N18" s="60"/>
      <c r="O18" s="27">
        <f t="shared" si="8"/>
        <v>0.4752851924335171</v>
      </c>
      <c r="P18" s="72">
        <f t="shared" si="9"/>
        <v>2.9873437033483925</v>
      </c>
      <c r="Q18" s="25"/>
      <c r="AA18" s="116"/>
      <c r="AB18" s="60"/>
      <c r="AC18" s="117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P19" s="25"/>
      <c r="AA19" s="116"/>
      <c r="AB19" s="60"/>
      <c r="AC19" s="117" t="e">
        <f t="shared" si="10"/>
        <v>#DIV/0!</v>
      </c>
      <c r="AD19" s="72" t="e">
        <f t="shared" si="11"/>
        <v>#DIV/0!</v>
      </c>
    </row>
    <row r="20" spans="10:16" ht="15">
      <c r="J20" s="62" t="s">
        <v>36</v>
      </c>
      <c r="K20" s="63"/>
      <c r="L20" s="25"/>
      <c r="M20" s="74" t="s">
        <v>39</v>
      </c>
      <c r="N20" s="75"/>
      <c r="O20" s="25"/>
      <c r="P20" s="25"/>
    </row>
    <row r="21" spans="10:16" ht="15">
      <c r="J21" s="56" t="s">
        <v>42</v>
      </c>
      <c r="K21" s="57"/>
      <c r="L21" s="25"/>
      <c r="M21" s="48" t="s">
        <v>47</v>
      </c>
      <c r="N21" s="49"/>
      <c r="O21" s="25"/>
      <c r="P21" s="25"/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6" t="s">
        <v>65</v>
      </c>
      <c r="N34" s="177"/>
      <c r="O34" s="177"/>
      <c r="P34" s="185"/>
    </row>
    <row r="35" spans="10:16" ht="15">
      <c r="J35" s="54" t="s">
        <v>45</v>
      </c>
      <c r="K35" s="66"/>
      <c r="L35" s="25"/>
      <c r="M35" s="179" t="s">
        <v>61</v>
      </c>
      <c r="N35" s="191"/>
      <c r="O35" s="191"/>
      <c r="P35" s="192"/>
    </row>
    <row r="36" spans="10:16" ht="15">
      <c r="J36" s="56" t="s">
        <v>42</v>
      </c>
      <c r="K36" s="57"/>
      <c r="L36" s="25"/>
      <c r="M36" s="193" t="s">
        <v>91</v>
      </c>
      <c r="N36" s="194"/>
      <c r="O36" s="194"/>
      <c r="P36" s="195"/>
    </row>
    <row r="37" spans="10:16" ht="15.75" thickBot="1">
      <c r="J37" s="56" t="s">
        <v>30</v>
      </c>
      <c r="K37" s="57"/>
      <c r="L37" s="25"/>
      <c r="M37" s="193" t="s">
        <v>63</v>
      </c>
      <c r="N37" s="196"/>
      <c r="O37" s="196"/>
      <c r="P37" s="195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28" t="s">
        <v>93</v>
      </c>
      <c r="P38" s="129" t="s">
        <v>95</v>
      </c>
    </row>
    <row r="39" spans="10:16" ht="12.75">
      <c r="J39" s="64"/>
      <c r="K39" s="65" t="e">
        <f aca="true" t="shared" si="14" ref="K39:K46">LOG10(J39)*(64)</f>
        <v>#NUM!</v>
      </c>
      <c r="L39" s="25"/>
      <c r="M39" s="104">
        <f>N7</f>
        <v>0</v>
      </c>
      <c r="N39" s="105">
        <f>10^(4*(M39/256))</f>
        <v>1</v>
      </c>
      <c r="O39" s="105">
        <f>P7</f>
        <v>2.9873437033483925</v>
      </c>
      <c r="P39" s="106">
        <f>O39/N39</f>
        <v>2.9873437033483925</v>
      </c>
    </row>
    <row r="40" spans="10:16" ht="12.75">
      <c r="J40" s="60"/>
      <c r="K40" s="65" t="e">
        <f t="shared" si="14"/>
        <v>#NUM!</v>
      </c>
      <c r="L40" s="25"/>
      <c r="M40" s="104">
        <f>N8</f>
        <v>124.65595151269108</v>
      </c>
      <c r="N40" s="105">
        <f>10^(4*(M40/256))</f>
        <v>88.66439242193674</v>
      </c>
      <c r="O40" s="105">
        <f>P8</f>
        <v>1150.1237639523665</v>
      </c>
      <c r="P40" s="106">
        <f>O40/N40</f>
        <v>12.971653360902192</v>
      </c>
    </row>
    <row r="41" spans="10:16" ht="12.75">
      <c r="J41" s="60"/>
      <c r="K41" s="65" t="e">
        <f t="shared" si="14"/>
        <v>#NUM!</v>
      </c>
      <c r="L41" s="25"/>
      <c r="M41" s="104">
        <f>N9</f>
        <v>168.44129471446882</v>
      </c>
      <c r="N41" s="105">
        <f>10^(4*(M41/256))</f>
        <v>428.44514894775676</v>
      </c>
      <c r="O41" s="105">
        <f>P9</f>
        <v>9308.633812920567</v>
      </c>
      <c r="P41" s="106">
        <f>O41/N41</f>
        <v>21.726547343999997</v>
      </c>
    </row>
    <row r="42" spans="10:16" ht="12.75">
      <c r="J42" s="60"/>
      <c r="K42" s="65" t="e">
        <f t="shared" si="14"/>
        <v>#NUM!</v>
      </c>
      <c r="L42" s="25"/>
      <c r="M42" s="104">
        <f>N10</f>
        <v>190.43222417462948</v>
      </c>
      <c r="N42" s="105">
        <f>10^(4*(M42/256))</f>
        <v>945.1560154057468</v>
      </c>
      <c r="O42" s="105">
        <f>P10</f>
        <v>26606.918150479905</v>
      </c>
      <c r="P42" s="106">
        <f>O42/N42</f>
        <v>28.150821363664285</v>
      </c>
    </row>
    <row r="43" spans="10:16" ht="12.75">
      <c r="J43" s="60"/>
      <c r="K43" s="65" t="e">
        <f t="shared" si="14"/>
        <v>#NUM!</v>
      </c>
      <c r="L43" s="25"/>
      <c r="M43" s="104">
        <f>N11</f>
        <v>211.87979658153543</v>
      </c>
      <c r="N43" s="105">
        <f>10^(4*(M43/256))</f>
        <v>2044.6633929938926</v>
      </c>
      <c r="O43" s="105">
        <f>P11</f>
        <v>74102.6197576914</v>
      </c>
      <c r="P43" s="106">
        <f>O43/N43</f>
        <v>36.2419653091098</v>
      </c>
    </row>
    <row r="44" spans="1:12" ht="13.5" thickBot="1">
      <c r="A44" s="10"/>
      <c r="B44" s="10"/>
      <c r="C44" s="10"/>
      <c r="D44" s="10"/>
      <c r="E44" s="141"/>
      <c r="F44" s="23"/>
      <c r="G44" s="141"/>
      <c r="H44" s="23"/>
      <c r="J44" s="60"/>
      <c r="K44" s="65" t="e">
        <f t="shared" si="14"/>
        <v>#NUM!</v>
      </c>
      <c r="L44" s="25"/>
    </row>
    <row r="45" spans="1:15" ht="13.5" thickBot="1">
      <c r="A45" s="135" t="s">
        <v>105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0"/>
      <c r="K45" s="65" t="e">
        <f t="shared" si="14"/>
        <v>#NUM!</v>
      </c>
      <c r="L45" s="25"/>
      <c r="M45" s="176" t="s">
        <v>117</v>
      </c>
      <c r="N45" s="177"/>
      <c r="O45" s="178"/>
    </row>
    <row r="46" spans="1:15" ht="15">
      <c r="A46" s="133"/>
      <c r="B46" s="16"/>
      <c r="C46" s="23"/>
      <c r="D46" s="16"/>
      <c r="E46" s="16"/>
      <c r="F46" s="23"/>
      <c r="G46" s="23"/>
      <c r="H46" s="156"/>
      <c r="J46" s="60"/>
      <c r="K46" s="65" t="e">
        <f t="shared" si="14"/>
        <v>#NUM!</v>
      </c>
      <c r="M46" s="179" t="s">
        <v>92</v>
      </c>
      <c r="N46" s="191"/>
      <c r="O46" s="199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61"/>
      <c r="J47" s="25"/>
      <c r="K47" s="25"/>
      <c r="M47" s="193" t="s">
        <v>106</v>
      </c>
      <c r="N47" s="194"/>
      <c r="O47" s="200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86"/>
      <c r="N48" s="187"/>
      <c r="O48" s="188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27" t="s">
        <v>94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107</v>
      </c>
      <c r="K50" s="66"/>
      <c r="M50" s="110"/>
      <c r="N50" s="105">
        <f aca="true" t="shared" si="15" ref="N50:N55">10^(4*(M50/256))</f>
        <v>1</v>
      </c>
      <c r="O50" s="112">
        <f>P39*N50</f>
        <v>2.9873437033483925</v>
      </c>
      <c r="P50" s="107"/>
    </row>
    <row r="51" spans="1:15" ht="15">
      <c r="A51" s="23"/>
      <c r="I51" s="10"/>
      <c r="J51" s="56" t="s">
        <v>42</v>
      </c>
      <c r="K51" s="57"/>
      <c r="M51" s="113"/>
      <c r="N51" s="105">
        <f t="shared" si="15"/>
        <v>1</v>
      </c>
      <c r="O51" s="112">
        <f>P39*N51</f>
        <v>2.9873437033483925</v>
      </c>
    </row>
    <row r="52" spans="9:15" ht="15">
      <c r="I52" s="23"/>
      <c r="J52" s="56" t="s">
        <v>30</v>
      </c>
      <c r="K52" s="57"/>
      <c r="M52" s="113"/>
      <c r="N52" s="105">
        <f t="shared" si="15"/>
        <v>1</v>
      </c>
      <c r="O52" s="112">
        <f>P39*N52</f>
        <v>2.9873437033483925</v>
      </c>
    </row>
    <row r="53" spans="9:15" ht="15" thickBot="1">
      <c r="I53" s="23"/>
      <c r="J53" s="58" t="s">
        <v>108</v>
      </c>
      <c r="K53" s="59" t="s">
        <v>24</v>
      </c>
      <c r="M53" s="113"/>
      <c r="N53" s="105">
        <f t="shared" si="15"/>
        <v>1</v>
      </c>
      <c r="O53" s="112">
        <f>P39*N53</f>
        <v>2.9873437033483925</v>
      </c>
    </row>
    <row r="54" spans="10:15" ht="12.75">
      <c r="J54" s="64">
        <v>1</v>
      </c>
      <c r="K54" s="65">
        <f aca="true" t="shared" si="16" ref="K54:K61">LOG10(J54)*(256/LOG10(262144))</f>
        <v>0</v>
      </c>
      <c r="M54" s="113"/>
      <c r="N54" s="105">
        <f t="shared" si="15"/>
        <v>1</v>
      </c>
      <c r="O54" s="112">
        <f>P39*N54</f>
        <v>2.9873437033483925</v>
      </c>
    </row>
    <row r="55" spans="10:15" ht="12.75">
      <c r="J55" s="60">
        <v>435</v>
      </c>
      <c r="K55" s="65">
        <f t="shared" si="16"/>
        <v>124.65595151269108</v>
      </c>
      <c r="M55" s="113"/>
      <c r="N55" s="105">
        <f t="shared" si="15"/>
        <v>1</v>
      </c>
      <c r="O55" s="112">
        <f>P39*N55</f>
        <v>2.9873437033483925</v>
      </c>
    </row>
    <row r="56" spans="10:11" ht="12.75">
      <c r="J56" s="60">
        <v>3675</v>
      </c>
      <c r="K56" s="65">
        <f t="shared" si="16"/>
        <v>168.44129471446882</v>
      </c>
    </row>
    <row r="57" spans="10:11" ht="12.75">
      <c r="J57" s="60">
        <v>10733</v>
      </c>
      <c r="K57" s="65">
        <f t="shared" si="16"/>
        <v>190.43222417462948</v>
      </c>
    </row>
    <row r="58" spans="10:11" ht="12.75">
      <c r="J58" s="60">
        <v>30527</v>
      </c>
      <c r="K58" s="65">
        <f t="shared" si="16"/>
        <v>211.87979658153543</v>
      </c>
    </row>
    <row r="59" spans="10:11" ht="12.75">
      <c r="J59" s="60">
        <v>102553</v>
      </c>
      <c r="K59" s="65">
        <f t="shared" si="16"/>
        <v>236.743255754956</v>
      </c>
    </row>
    <row r="60" spans="10:11" ht="12.75">
      <c r="J60" s="60"/>
      <c r="K60" s="65" t="e">
        <f t="shared" si="16"/>
        <v>#NUM!</v>
      </c>
    </row>
    <row r="61" spans="10:11" ht="12.75">
      <c r="J61" s="60"/>
      <c r="K61" s="65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AA6:AD6"/>
    <mergeCell ref="AA5:AD5"/>
    <mergeCell ref="M46:O46"/>
    <mergeCell ref="M47:O47"/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C6" sqref="C6:C11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4.28125" style="0" bestFit="1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8515625" style="0" bestFit="1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31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68</v>
      </c>
    </row>
    <row r="4" spans="2:16" ht="17.25" customHeight="1" thickBot="1">
      <c r="B4" s="6"/>
      <c r="J4" s="52" t="s">
        <v>40</v>
      </c>
      <c r="K4" s="53"/>
      <c r="L4" s="25"/>
      <c r="M4" s="179" t="s">
        <v>37</v>
      </c>
      <c r="N4" s="170"/>
      <c r="O4" s="170"/>
      <c r="P4" s="180"/>
    </row>
    <row r="5" spans="2:30" ht="15.75" thickBot="1">
      <c r="B5" s="2" t="s">
        <v>12</v>
      </c>
      <c r="C5" s="8" t="s">
        <v>11</v>
      </c>
      <c r="D5" s="3" t="s">
        <v>174</v>
      </c>
      <c r="E5" s="124" t="s">
        <v>175</v>
      </c>
      <c r="F5" s="3" t="s">
        <v>13</v>
      </c>
      <c r="G5" s="7" t="s">
        <v>10</v>
      </c>
      <c r="H5" s="125" t="s">
        <v>176</v>
      </c>
      <c r="J5" s="54" t="s">
        <v>41</v>
      </c>
      <c r="K5" s="55"/>
      <c r="L5" s="25"/>
      <c r="M5" s="181" t="s">
        <v>74</v>
      </c>
      <c r="N5" s="182"/>
      <c r="O5" s="182"/>
      <c r="P5" s="183"/>
      <c r="S5" s="2" t="s">
        <v>12</v>
      </c>
      <c r="T5" s="8" t="s">
        <v>11</v>
      </c>
      <c r="U5" s="3" t="s">
        <v>174</v>
      </c>
      <c r="V5" s="124" t="s">
        <v>175</v>
      </c>
      <c r="W5" s="3" t="s">
        <v>13</v>
      </c>
      <c r="X5" s="7" t="s">
        <v>10</v>
      </c>
      <c r="Y5" s="125" t="s">
        <v>177</v>
      </c>
      <c r="AA5" s="179" t="s">
        <v>37</v>
      </c>
      <c r="AB5" s="170"/>
      <c r="AC5" s="170"/>
      <c r="AD5" s="180"/>
    </row>
    <row r="6" spans="2:30" ht="15.75" thickBot="1">
      <c r="B6" s="19">
        <v>1</v>
      </c>
      <c r="C6" s="123">
        <v>92.09931990707766</v>
      </c>
      <c r="D6" s="69"/>
      <c r="E6" s="20"/>
      <c r="F6" s="20">
        <f aca="true" t="shared" si="0" ref="F6:F11">H$13*C6+H$14</f>
        <v>2.1181757941817994</v>
      </c>
      <c r="G6" s="144"/>
      <c r="H6" s="22">
        <f aca="true" t="shared" si="1" ref="H6:H11">10^F6</f>
        <v>131.27311602034504</v>
      </c>
      <c r="I6" s="37"/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126" t="s">
        <v>178</v>
      </c>
      <c r="Q6" s="25"/>
      <c r="S6" s="9">
        <v>1</v>
      </c>
      <c r="T6" s="81">
        <f aca="true" t="shared" si="2" ref="T6:T11">M50</f>
        <v>0</v>
      </c>
      <c r="U6" s="114">
        <f aca="true" t="shared" si="3" ref="U6:U11">O50</f>
        <v>4.776655502534409</v>
      </c>
      <c r="V6" s="17">
        <f aca="true" t="shared" si="4" ref="V6:V11">LOG10(U6)</f>
        <v>0.6791239206337112</v>
      </c>
      <c r="W6" s="17" t="e">
        <f aca="true" t="shared" si="5" ref="W6:W11">Y$13*T6+Y$14</f>
        <v>#DIV/0!</v>
      </c>
      <c r="X6" s="79" t="e">
        <f aca="true" t="shared" si="6" ref="X6:X11">((ABS(W6-V6))/W6)*10</f>
        <v>#DIV/0!</v>
      </c>
      <c r="Y6" s="47" t="e">
        <f aca="true" t="shared" si="7" ref="Y6:Y11">10^W6</f>
        <v>#DIV/0!</v>
      </c>
      <c r="AA6" s="181" t="s">
        <v>69</v>
      </c>
      <c r="AB6" s="197"/>
      <c r="AC6" s="197"/>
      <c r="AD6" s="198"/>
    </row>
    <row r="7" spans="2:30" ht="15">
      <c r="B7" s="19">
        <v>2</v>
      </c>
      <c r="C7" s="123">
        <v>137.93713303851155</v>
      </c>
      <c r="D7" s="114">
        <v>690.2827100712174</v>
      </c>
      <c r="E7" s="20">
        <f>LOG10(D7)</f>
        <v>2.8390269954878247</v>
      </c>
      <c r="F7" s="20">
        <f t="shared" si="0"/>
        <v>2.8390269954878247</v>
      </c>
      <c r="G7" s="144">
        <f>((ABS(F7-E7))/F7)</f>
        <v>0</v>
      </c>
      <c r="H7" s="22">
        <f t="shared" si="1"/>
        <v>690.282710071218</v>
      </c>
      <c r="I7" s="38"/>
      <c r="J7" s="56" t="s">
        <v>30</v>
      </c>
      <c r="K7" s="57"/>
      <c r="L7" s="25"/>
      <c r="M7" s="80"/>
      <c r="N7" s="123">
        <v>92.09931990707766</v>
      </c>
      <c r="O7" s="27">
        <f aca="true" t="shared" si="8" ref="O7:O18">H$13*N7+H$14</f>
        <v>2.1181757941817994</v>
      </c>
      <c r="P7" s="72">
        <f aca="true" t="shared" si="9" ref="P7:P18">10^O7</f>
        <v>131.27311602034504</v>
      </c>
      <c r="Q7" s="25"/>
      <c r="S7" s="9">
        <v>2</v>
      </c>
      <c r="T7" s="81">
        <f t="shared" si="2"/>
        <v>0</v>
      </c>
      <c r="U7" s="114">
        <f t="shared" si="3"/>
        <v>4.776655502534409</v>
      </c>
      <c r="V7" s="17">
        <f t="shared" si="4"/>
        <v>0.6791239206337112</v>
      </c>
      <c r="W7" s="17" t="e">
        <f t="shared" si="5"/>
        <v>#DIV/0!</v>
      </c>
      <c r="X7" s="79" t="e">
        <f t="shared" si="6"/>
        <v>#DIV/0!</v>
      </c>
      <c r="Y7" s="47" t="e">
        <f t="shared" si="7"/>
        <v>#DIV/0!</v>
      </c>
      <c r="AA7" s="26" t="s">
        <v>59</v>
      </c>
      <c r="AB7" s="115" t="s">
        <v>25</v>
      </c>
      <c r="AC7" s="115" t="s">
        <v>26</v>
      </c>
      <c r="AD7" s="130" t="s">
        <v>178</v>
      </c>
    </row>
    <row r="8" spans="2:30" ht="13.5" thickBot="1">
      <c r="B8" s="19">
        <v>3</v>
      </c>
      <c r="C8" s="123">
        <v>180.49238768771292</v>
      </c>
      <c r="D8" s="114">
        <v>3222.970053057008</v>
      </c>
      <c r="E8" s="20">
        <f>LOG10(D8)</f>
        <v>3.5082562701873226</v>
      </c>
      <c r="F8" s="20">
        <f t="shared" si="0"/>
        <v>3.508256270187322</v>
      </c>
      <c r="G8" s="144">
        <f>((ABS(F8-E8))/F8)</f>
        <v>1.2658402797534248E-16</v>
      </c>
      <c r="H8" s="22">
        <f t="shared" si="1"/>
        <v>3222.970053057008</v>
      </c>
      <c r="I8" s="39"/>
      <c r="J8" s="58" t="s">
        <v>23</v>
      </c>
      <c r="K8" s="59" t="s">
        <v>24</v>
      </c>
      <c r="L8" s="25"/>
      <c r="M8" s="80"/>
      <c r="N8" s="123">
        <v>137.93713303851155</v>
      </c>
      <c r="O8" s="27">
        <f t="shared" si="8"/>
        <v>2.8390269954878247</v>
      </c>
      <c r="P8" s="72">
        <f t="shared" si="9"/>
        <v>690.282710071218</v>
      </c>
      <c r="Q8" s="25"/>
      <c r="S8" s="9">
        <v>3</v>
      </c>
      <c r="T8" s="81">
        <f t="shared" si="2"/>
        <v>0</v>
      </c>
      <c r="U8" s="114">
        <f t="shared" si="3"/>
        <v>4.776655502534409</v>
      </c>
      <c r="V8" s="17">
        <f t="shared" si="4"/>
        <v>0.6791239206337112</v>
      </c>
      <c r="W8" s="17" t="e">
        <f t="shared" si="5"/>
        <v>#DIV/0!</v>
      </c>
      <c r="X8" s="79" t="e">
        <f t="shared" si="6"/>
        <v>#DIV/0!</v>
      </c>
      <c r="Y8" s="47" t="e">
        <f t="shared" si="7"/>
        <v>#DIV/0!</v>
      </c>
      <c r="AA8" s="116"/>
      <c r="AB8" s="60"/>
      <c r="AC8" s="117" t="e">
        <f aca="true" t="shared" si="10" ref="AC8:AC19">Y$13*AB8+Y$14</f>
        <v>#DIV/0!</v>
      </c>
      <c r="AD8" s="72" t="e">
        <f aca="true" t="shared" si="11" ref="AD8:AD19">10^AC8</f>
        <v>#DIV/0!</v>
      </c>
    </row>
    <row r="9" spans="2:30" ht="12.75">
      <c r="B9" s="19">
        <v>4</v>
      </c>
      <c r="C9" s="123">
        <v>202.23032607088544</v>
      </c>
      <c r="D9" s="114">
        <v>7081.248203157328</v>
      </c>
      <c r="E9" s="20">
        <f>LOG10(D9)</f>
        <v>3.850109817006737</v>
      </c>
      <c r="F9" s="20">
        <f t="shared" si="0"/>
        <v>3.8501098170067376</v>
      </c>
      <c r="G9" s="144">
        <f>((ABS(F9-E9))/F9)</f>
        <v>1.1534455663795044E-16</v>
      </c>
      <c r="H9" s="22">
        <f t="shared" si="1"/>
        <v>7081.248203157341</v>
      </c>
      <c r="I9" s="39"/>
      <c r="J9" s="60"/>
      <c r="K9" s="61">
        <f aca="true" t="shared" si="12" ref="K9:K16">J9/4</f>
        <v>0</v>
      </c>
      <c r="L9" s="25"/>
      <c r="M9" s="80"/>
      <c r="N9" s="123">
        <v>180.49238768771292</v>
      </c>
      <c r="O9" s="27">
        <f t="shared" si="8"/>
        <v>3.508256270187322</v>
      </c>
      <c r="P9" s="72">
        <f t="shared" si="9"/>
        <v>3222.970053057008</v>
      </c>
      <c r="Q9" s="25"/>
      <c r="S9" s="9">
        <v>4</v>
      </c>
      <c r="T9" s="81">
        <f t="shared" si="2"/>
        <v>0</v>
      </c>
      <c r="U9" s="114">
        <f t="shared" si="3"/>
        <v>4.776655502534409</v>
      </c>
      <c r="V9" s="17">
        <f t="shared" si="4"/>
        <v>0.6791239206337112</v>
      </c>
      <c r="W9" s="17" t="e">
        <f t="shared" si="5"/>
        <v>#DIV/0!</v>
      </c>
      <c r="X9" s="79" t="e">
        <f t="shared" si="6"/>
        <v>#DIV/0!</v>
      </c>
      <c r="Y9" s="47" t="e">
        <f t="shared" si="7"/>
        <v>#DIV/0!</v>
      </c>
      <c r="AA9" s="116"/>
      <c r="AB9" s="60"/>
      <c r="AC9" s="117" t="e">
        <f t="shared" si="10"/>
        <v>#DIV/0!</v>
      </c>
      <c r="AD9" s="72" t="e">
        <f t="shared" si="11"/>
        <v>#DIV/0!</v>
      </c>
    </row>
    <row r="10" spans="2:30" ht="12.75">
      <c r="B10" s="19">
        <v>5</v>
      </c>
      <c r="C10" s="123">
        <v>222.8542398318229</v>
      </c>
      <c r="D10" s="114">
        <v>14943.215955957694</v>
      </c>
      <c r="E10" s="20">
        <f>LOG10(D10)</f>
        <v>4.174444072822457</v>
      </c>
      <c r="F10" s="20">
        <f t="shared" si="0"/>
        <v>4.174444072822457</v>
      </c>
      <c r="G10" s="144">
        <f>((ABS(F10-E10))/F10)</f>
        <v>0</v>
      </c>
      <c r="H10" s="22">
        <f t="shared" si="1"/>
        <v>14943.215955957694</v>
      </c>
      <c r="I10" s="39"/>
      <c r="J10" s="60"/>
      <c r="K10" s="61">
        <f t="shared" si="12"/>
        <v>0</v>
      </c>
      <c r="L10" s="25"/>
      <c r="M10" s="80"/>
      <c r="N10" s="123">
        <v>202.23032607088544</v>
      </c>
      <c r="O10" s="27">
        <f t="shared" si="8"/>
        <v>3.8501098170067376</v>
      </c>
      <c r="P10" s="72">
        <f t="shared" si="9"/>
        <v>7081.248203157341</v>
      </c>
      <c r="Q10" s="25"/>
      <c r="S10" s="9">
        <v>5</v>
      </c>
      <c r="T10" s="81">
        <f t="shared" si="2"/>
        <v>0</v>
      </c>
      <c r="U10" s="114">
        <f t="shared" si="3"/>
        <v>4.776655502534409</v>
      </c>
      <c r="V10" s="17">
        <f t="shared" si="4"/>
        <v>0.6791239206337112</v>
      </c>
      <c r="W10" s="17" t="e">
        <f t="shared" si="5"/>
        <v>#DIV/0!</v>
      </c>
      <c r="X10" s="79" t="e">
        <f t="shared" si="6"/>
        <v>#DIV/0!</v>
      </c>
      <c r="Y10" s="47" t="e">
        <f t="shared" si="7"/>
        <v>#DIV/0!</v>
      </c>
      <c r="AA10" s="116"/>
      <c r="AB10" s="60"/>
      <c r="AC10" s="117" t="e">
        <f t="shared" si="10"/>
        <v>#DIV/0!</v>
      </c>
      <c r="AD10" s="72" t="e">
        <f t="shared" si="11"/>
        <v>#DIV/0!</v>
      </c>
    </row>
    <row r="11" spans="2:30" ht="13.5" thickBot="1">
      <c r="B11" s="19">
        <v>6</v>
      </c>
      <c r="C11" s="123">
        <v>238.78592748964817</v>
      </c>
      <c r="D11" s="114">
        <v>26606.50268788244</v>
      </c>
      <c r="E11" s="20">
        <f>LOG10(D11)</f>
        <v>4.424987792132229</v>
      </c>
      <c r="F11" s="20">
        <f t="shared" si="0"/>
        <v>4.424987792132228</v>
      </c>
      <c r="G11" s="144">
        <f>((ABS(F11-E11))/F11)</f>
        <v>2.0071884068908287E-16</v>
      </c>
      <c r="H11" s="22">
        <f t="shared" si="1"/>
        <v>26606.50268788244</v>
      </c>
      <c r="I11" s="39"/>
      <c r="J11" s="60"/>
      <c r="K11" s="61">
        <f t="shared" si="12"/>
        <v>0</v>
      </c>
      <c r="L11" s="25"/>
      <c r="M11" s="80"/>
      <c r="N11" s="123">
        <v>222.8542398318229</v>
      </c>
      <c r="O11" s="27">
        <f t="shared" si="8"/>
        <v>4.174444072822457</v>
      </c>
      <c r="P11" s="72">
        <f t="shared" si="9"/>
        <v>14943.215955957694</v>
      </c>
      <c r="Q11" s="25"/>
      <c r="S11" s="9">
        <v>6</v>
      </c>
      <c r="T11" s="81">
        <f t="shared" si="2"/>
        <v>0</v>
      </c>
      <c r="U11" s="114">
        <f t="shared" si="3"/>
        <v>4.776655502534409</v>
      </c>
      <c r="V11" s="17">
        <f t="shared" si="4"/>
        <v>0.6791239206337112</v>
      </c>
      <c r="W11" s="17" t="e">
        <f t="shared" si="5"/>
        <v>#DIV/0!</v>
      </c>
      <c r="X11" s="79" t="e">
        <f t="shared" si="6"/>
        <v>#DIV/0!</v>
      </c>
      <c r="Y11" s="47" t="e">
        <f t="shared" si="7"/>
        <v>#DIV/0!</v>
      </c>
      <c r="AA11" s="116"/>
      <c r="AB11" s="60"/>
      <c r="AC11" s="117" t="e">
        <f t="shared" si="10"/>
        <v>#DIV/0!</v>
      </c>
      <c r="AD11" s="72" t="e">
        <f t="shared" si="11"/>
        <v>#DIV/0!</v>
      </c>
    </row>
    <row r="12" spans="5:30" ht="13.5" thickBot="1">
      <c r="E12" s="189" t="s">
        <v>58</v>
      </c>
      <c r="F12" s="190"/>
      <c r="G12" s="145">
        <f>AVERAGE(G7:G11)</f>
        <v>8.852948506047516E-17</v>
      </c>
      <c r="I12" s="40"/>
      <c r="J12" s="60"/>
      <c r="K12" s="61">
        <f t="shared" si="12"/>
        <v>0</v>
      </c>
      <c r="L12" s="25"/>
      <c r="M12" s="80"/>
      <c r="N12" s="123">
        <v>238.78592748964817</v>
      </c>
      <c r="O12" s="27">
        <f t="shared" si="8"/>
        <v>4.424987792132228</v>
      </c>
      <c r="P12" s="72">
        <f t="shared" si="9"/>
        <v>26606.50268788244</v>
      </c>
      <c r="Q12" s="25"/>
      <c r="V12" s="167" t="s">
        <v>58</v>
      </c>
      <c r="W12" s="168"/>
      <c r="X12" s="100" t="e">
        <f>AVERAGE(X6:X11)</f>
        <v>#DIV/0!</v>
      </c>
      <c r="AA12" s="116"/>
      <c r="AB12" s="60"/>
      <c r="AC12" s="117" t="e">
        <f t="shared" si="10"/>
        <v>#DIV/0!</v>
      </c>
      <c r="AD12" s="72" t="e">
        <f t="shared" si="11"/>
        <v>#DIV/0!</v>
      </c>
    </row>
    <row r="13" spans="7:30" ht="12.75">
      <c r="G13" s="88" t="s">
        <v>33</v>
      </c>
      <c r="H13" s="83">
        <f>SLOPE(E7:E11,C7:C11)</f>
        <v>0.015726125485940594</v>
      </c>
      <c r="J13" s="60"/>
      <c r="K13" s="61">
        <f t="shared" si="12"/>
        <v>0</v>
      </c>
      <c r="L13" s="25"/>
      <c r="M13" s="80"/>
      <c r="N13" s="123"/>
      <c r="O13" s="27">
        <f t="shared" si="8"/>
        <v>0.6698103321533098</v>
      </c>
      <c r="P13" s="72">
        <f t="shared" si="9"/>
        <v>4.675309136222274</v>
      </c>
      <c r="Q13" s="25"/>
      <c r="X13" s="88" t="s">
        <v>33</v>
      </c>
      <c r="Y13" s="83" t="e">
        <f>SLOPE(V6:V11,T6:T11)</f>
        <v>#DIV/0!</v>
      </c>
      <c r="AA13" s="116"/>
      <c r="AB13" s="60"/>
      <c r="AC13" s="117" t="e">
        <f t="shared" si="10"/>
        <v>#DIV/0!</v>
      </c>
      <c r="AD13" s="72" t="e">
        <f t="shared" si="11"/>
        <v>#DIV/0!</v>
      </c>
    </row>
    <row r="14" spans="7:30" ht="12.75">
      <c r="G14" s="89" t="s">
        <v>34</v>
      </c>
      <c r="H14" s="85">
        <f>INTERCEPT(E7:E11,C7:C11)</f>
        <v>0.6698103321533098</v>
      </c>
      <c r="I14" s="36"/>
      <c r="J14" s="60"/>
      <c r="K14" s="61">
        <f t="shared" si="12"/>
        <v>0</v>
      </c>
      <c r="L14" s="25"/>
      <c r="M14" s="80"/>
      <c r="N14" s="60"/>
      <c r="O14" s="27">
        <f t="shared" si="8"/>
        <v>0.6698103321533098</v>
      </c>
      <c r="P14" s="72">
        <f t="shared" si="9"/>
        <v>4.675309136222274</v>
      </c>
      <c r="Q14" s="25"/>
      <c r="X14" s="89" t="s">
        <v>34</v>
      </c>
      <c r="Y14" s="85" t="e">
        <f>INTERCEPT(V6:V11,T6:T11)</f>
        <v>#DIV/0!</v>
      </c>
      <c r="AA14" s="116"/>
      <c r="AB14" s="60"/>
      <c r="AC14" s="117" t="e">
        <f t="shared" si="10"/>
        <v>#DIV/0!</v>
      </c>
      <c r="AD14" s="72" t="e">
        <f t="shared" si="11"/>
        <v>#DIV/0!</v>
      </c>
    </row>
    <row r="15" spans="7:30" ht="13.5" thickBot="1">
      <c r="G15" s="90" t="s">
        <v>35</v>
      </c>
      <c r="H15" s="87">
        <f>RSQ(E7:E11,C7:C11)</f>
        <v>1.0000000000000004</v>
      </c>
      <c r="I15" s="36"/>
      <c r="J15" s="60"/>
      <c r="K15" s="61">
        <f t="shared" si="12"/>
        <v>0</v>
      </c>
      <c r="L15" s="25"/>
      <c r="M15" s="80"/>
      <c r="N15" s="60"/>
      <c r="O15" s="27">
        <f t="shared" si="8"/>
        <v>0.6698103321533098</v>
      </c>
      <c r="P15" s="72">
        <f t="shared" si="9"/>
        <v>4.675309136222274</v>
      </c>
      <c r="Q15" s="25"/>
      <c r="X15" s="90" t="s">
        <v>35</v>
      </c>
      <c r="Y15" s="87" t="e">
        <f>RSQ(V6:V11,T6:T11)</f>
        <v>#DIV/0!</v>
      </c>
      <c r="AA15" s="116"/>
      <c r="AB15" s="60"/>
      <c r="AC15" s="117" t="e">
        <f t="shared" si="10"/>
        <v>#DIV/0!</v>
      </c>
      <c r="AD15" s="72" t="e">
        <f t="shared" si="11"/>
        <v>#DIV/0!</v>
      </c>
    </row>
    <row r="16" spans="9:30" ht="12.75">
      <c r="I16" s="36"/>
      <c r="J16" s="60"/>
      <c r="K16" s="61">
        <f t="shared" si="12"/>
        <v>0</v>
      </c>
      <c r="L16" s="25"/>
      <c r="M16" s="80"/>
      <c r="N16" s="60"/>
      <c r="O16" s="27">
        <f t="shared" si="8"/>
        <v>0.6698103321533098</v>
      </c>
      <c r="P16" s="72">
        <f t="shared" si="9"/>
        <v>4.675309136222274</v>
      </c>
      <c r="Q16" s="25"/>
      <c r="AA16" s="116"/>
      <c r="AB16" s="60"/>
      <c r="AC16" s="117" t="e">
        <f t="shared" si="10"/>
        <v>#DIV/0!</v>
      </c>
      <c r="AD16" s="72" t="e">
        <f t="shared" si="11"/>
        <v>#DIV/0!</v>
      </c>
    </row>
    <row r="17" spans="12:30" ht="12.75">
      <c r="L17" s="25"/>
      <c r="M17" s="80"/>
      <c r="N17" s="60"/>
      <c r="O17" s="27">
        <f t="shared" si="8"/>
        <v>0.6698103321533098</v>
      </c>
      <c r="P17" s="72">
        <f t="shared" si="9"/>
        <v>4.675309136222274</v>
      </c>
      <c r="Q17" s="25"/>
      <c r="AA17" s="116"/>
      <c r="AB17" s="60"/>
      <c r="AC17" s="117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0"/>
      <c r="N18" s="60"/>
      <c r="O18" s="27">
        <f t="shared" si="8"/>
        <v>0.6698103321533098</v>
      </c>
      <c r="P18" s="72">
        <f t="shared" si="9"/>
        <v>4.675309136222274</v>
      </c>
      <c r="Q18" s="25"/>
      <c r="AA18" s="116"/>
      <c r="AB18" s="60"/>
      <c r="AC18" s="117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P19" s="25"/>
      <c r="AA19" s="116"/>
      <c r="AB19" s="60"/>
      <c r="AC19" s="117" t="e">
        <f t="shared" si="10"/>
        <v>#DIV/0!</v>
      </c>
      <c r="AD19" s="72" t="e">
        <f t="shared" si="11"/>
        <v>#DIV/0!</v>
      </c>
    </row>
    <row r="20" spans="10:16" ht="15">
      <c r="J20" s="62" t="s">
        <v>36</v>
      </c>
      <c r="K20" s="63"/>
      <c r="L20" s="25"/>
      <c r="M20" s="74" t="s">
        <v>39</v>
      </c>
      <c r="N20" s="75"/>
      <c r="O20" s="25"/>
      <c r="P20" s="25"/>
    </row>
    <row r="21" spans="10:16" ht="15">
      <c r="J21" s="56" t="s">
        <v>42</v>
      </c>
      <c r="K21" s="57"/>
      <c r="L21" s="25"/>
      <c r="M21" s="48" t="s">
        <v>47</v>
      </c>
      <c r="N21" s="49"/>
      <c r="O21" s="25"/>
      <c r="P21" s="25"/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6" t="s">
        <v>65</v>
      </c>
      <c r="N34" s="177"/>
      <c r="O34" s="177"/>
      <c r="P34" s="185"/>
    </row>
    <row r="35" spans="10:16" ht="15">
      <c r="J35" s="54" t="s">
        <v>45</v>
      </c>
      <c r="K35" s="66"/>
      <c r="L35" s="25"/>
      <c r="M35" s="179" t="s">
        <v>61</v>
      </c>
      <c r="N35" s="191"/>
      <c r="O35" s="191"/>
      <c r="P35" s="192"/>
    </row>
    <row r="36" spans="10:16" ht="15">
      <c r="J36" s="56" t="s">
        <v>42</v>
      </c>
      <c r="K36" s="57"/>
      <c r="L36" s="25"/>
      <c r="M36" s="193" t="s">
        <v>179</v>
      </c>
      <c r="N36" s="194"/>
      <c r="O36" s="194"/>
      <c r="P36" s="195"/>
    </row>
    <row r="37" spans="10:16" ht="15.75" thickBot="1">
      <c r="J37" s="56" t="s">
        <v>30</v>
      </c>
      <c r="K37" s="57"/>
      <c r="L37" s="25"/>
      <c r="M37" s="193" t="s">
        <v>63</v>
      </c>
      <c r="N37" s="196"/>
      <c r="O37" s="196"/>
      <c r="P37" s="195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28" t="s">
        <v>178</v>
      </c>
      <c r="P38" s="129" t="s">
        <v>180</v>
      </c>
    </row>
    <row r="39" spans="10:16" ht="12.75">
      <c r="J39" s="64"/>
      <c r="K39" s="65" t="e">
        <f aca="true" t="shared" si="14" ref="K39:K46">LOG10(J39)*(64)</f>
        <v>#NUM!</v>
      </c>
      <c r="L39" s="25"/>
      <c r="M39" s="104">
        <f>N7</f>
        <v>92.09931990707766</v>
      </c>
      <c r="N39" s="105">
        <f>10^(4*(M39/256))</f>
        <v>27.482223901366524</v>
      </c>
      <c r="O39" s="105">
        <f>P7</f>
        <v>131.27311602034504</v>
      </c>
      <c r="P39" s="106">
        <f>O39/N39</f>
        <v>4.776655502534409</v>
      </c>
    </row>
    <row r="40" spans="10:16" ht="12.75">
      <c r="J40" s="60"/>
      <c r="K40" s="65" t="e">
        <f t="shared" si="14"/>
        <v>#NUM!</v>
      </c>
      <c r="L40" s="25"/>
      <c r="M40" s="104">
        <f>N8</f>
        <v>137.93713303851155</v>
      </c>
      <c r="N40" s="105">
        <f>10^(4*(M40/256))</f>
        <v>142.977501542698</v>
      </c>
      <c r="O40" s="105">
        <f>P8</f>
        <v>690.282710071218</v>
      </c>
      <c r="P40" s="106">
        <f>O40/N40</f>
        <v>4.827911403005429</v>
      </c>
    </row>
    <row r="41" spans="10:16" ht="12.75">
      <c r="J41" s="60"/>
      <c r="K41" s="65" t="e">
        <f t="shared" si="14"/>
        <v>#NUM!</v>
      </c>
      <c r="L41" s="25"/>
      <c r="M41" s="104">
        <f>N9</f>
        <v>180.49238768771292</v>
      </c>
      <c r="N41" s="105">
        <f>10^(4*(M41/256))</f>
        <v>660.9879734015763</v>
      </c>
      <c r="O41" s="105">
        <f>P9</f>
        <v>3222.970053057008</v>
      </c>
      <c r="P41" s="106">
        <f>O41/N41</f>
        <v>4.875988947984878</v>
      </c>
    </row>
    <row r="42" spans="10:16" ht="12.75">
      <c r="J42" s="60"/>
      <c r="K42" s="65" t="e">
        <f t="shared" si="14"/>
        <v>#NUM!</v>
      </c>
      <c r="L42" s="25"/>
      <c r="M42" s="104">
        <f>N10</f>
        <v>202.23032607088544</v>
      </c>
      <c r="N42" s="105">
        <f>10^(4*(M42/256))</f>
        <v>1444.9367764731219</v>
      </c>
      <c r="O42" s="105">
        <f>P10</f>
        <v>7081.248203157341</v>
      </c>
      <c r="P42" s="106">
        <f>O42/N42</f>
        <v>4.900732210887196</v>
      </c>
    </row>
    <row r="43" spans="10:16" ht="12.75">
      <c r="J43" s="60"/>
      <c r="K43" s="65" t="e">
        <f t="shared" si="14"/>
        <v>#NUM!</v>
      </c>
      <c r="L43" s="25"/>
      <c r="M43" s="104">
        <f>N11</f>
        <v>222.8542398318229</v>
      </c>
      <c r="N43" s="105">
        <f>10^(4*(M43/256))</f>
        <v>3034.5723570745813</v>
      </c>
      <c r="O43" s="105">
        <f>P11</f>
        <v>14943.215955957694</v>
      </c>
      <c r="P43" s="106">
        <f>O43/N43</f>
        <v>4.924323495243133</v>
      </c>
    </row>
    <row r="44" spans="1:12" ht="13.5" thickBot="1">
      <c r="A44" s="10"/>
      <c r="B44" s="10"/>
      <c r="C44" s="10"/>
      <c r="D44" s="10"/>
      <c r="E44" s="141"/>
      <c r="F44" s="23"/>
      <c r="G44" s="141"/>
      <c r="H44" s="23"/>
      <c r="J44" s="60"/>
      <c r="K44" s="65" t="e">
        <f t="shared" si="14"/>
        <v>#NUM!</v>
      </c>
      <c r="L44" s="25"/>
    </row>
    <row r="45" spans="1:15" ht="13.5" thickBot="1">
      <c r="A45" s="135" t="s">
        <v>105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0"/>
      <c r="K45" s="65" t="e">
        <f t="shared" si="14"/>
        <v>#NUM!</v>
      </c>
      <c r="L45" s="25"/>
      <c r="M45" s="176" t="s">
        <v>117</v>
      </c>
      <c r="N45" s="177"/>
      <c r="O45" s="178"/>
    </row>
    <row r="46" spans="1:15" ht="15">
      <c r="A46" s="133"/>
      <c r="B46" s="16"/>
      <c r="C46" s="23"/>
      <c r="D46" s="16"/>
      <c r="E46" s="16"/>
      <c r="F46" s="23"/>
      <c r="G46" s="23"/>
      <c r="H46" s="156"/>
      <c r="J46" s="60"/>
      <c r="K46" s="65" t="e">
        <f t="shared" si="14"/>
        <v>#NUM!</v>
      </c>
      <c r="M46" s="179" t="s">
        <v>181</v>
      </c>
      <c r="N46" s="191"/>
      <c r="O46" s="199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61"/>
      <c r="J47" s="25"/>
      <c r="K47" s="25"/>
      <c r="M47" s="193" t="s">
        <v>106</v>
      </c>
      <c r="N47" s="194"/>
      <c r="O47" s="200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86"/>
      <c r="N48" s="187"/>
      <c r="O48" s="188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27" t="s">
        <v>182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107</v>
      </c>
      <c r="K50" s="66"/>
      <c r="M50" s="110"/>
      <c r="N50" s="105">
        <f aca="true" t="shared" si="15" ref="N50:N55">10^(4*(M50/256))</f>
        <v>1</v>
      </c>
      <c r="O50" s="112">
        <f>P39*N50</f>
        <v>4.776655502534409</v>
      </c>
      <c r="P50" s="107"/>
    </row>
    <row r="51" spans="1:15" ht="15">
      <c r="A51" s="23"/>
      <c r="I51" s="10"/>
      <c r="J51" s="56" t="s">
        <v>42</v>
      </c>
      <c r="K51" s="57"/>
      <c r="M51" s="113"/>
      <c r="N51" s="105">
        <f t="shared" si="15"/>
        <v>1</v>
      </c>
      <c r="O51" s="112">
        <f>P39*N51</f>
        <v>4.776655502534409</v>
      </c>
    </row>
    <row r="52" spans="9:15" ht="15">
      <c r="I52" s="23"/>
      <c r="J52" s="56" t="s">
        <v>30</v>
      </c>
      <c r="K52" s="57"/>
      <c r="M52" s="113"/>
      <c r="N52" s="105">
        <f t="shared" si="15"/>
        <v>1</v>
      </c>
      <c r="O52" s="112">
        <f>P39*N52</f>
        <v>4.776655502534409</v>
      </c>
    </row>
    <row r="53" spans="9:15" ht="15" thickBot="1">
      <c r="I53" s="23"/>
      <c r="J53" s="58" t="s">
        <v>108</v>
      </c>
      <c r="K53" s="59" t="s">
        <v>24</v>
      </c>
      <c r="M53" s="113"/>
      <c r="N53" s="105">
        <f t="shared" si="15"/>
        <v>1</v>
      </c>
      <c r="O53" s="112">
        <f>P39*N53</f>
        <v>4.776655502534409</v>
      </c>
    </row>
    <row r="54" spans="10:15" ht="12.75">
      <c r="J54" s="64">
        <v>89</v>
      </c>
      <c r="K54" s="65">
        <f aca="true" t="shared" si="16" ref="K54:K61">LOG10(J54)*(256/LOG10(262144))</f>
        <v>92.09931990707766</v>
      </c>
      <c r="M54" s="113"/>
      <c r="N54" s="105">
        <f t="shared" si="15"/>
        <v>1</v>
      </c>
      <c r="O54" s="112">
        <f>P39*N54</f>
        <v>4.776655502534409</v>
      </c>
    </row>
    <row r="55" spans="10:15" ht="12.75">
      <c r="J55" s="60">
        <v>831</v>
      </c>
      <c r="K55" s="65">
        <f t="shared" si="16"/>
        <v>137.93713303851155</v>
      </c>
      <c r="M55" s="113"/>
      <c r="N55" s="105">
        <f t="shared" si="15"/>
        <v>1</v>
      </c>
      <c r="O55" s="112">
        <f>P39*N55</f>
        <v>4.776655502534409</v>
      </c>
    </row>
    <row r="56" spans="10:11" ht="12.75">
      <c r="J56" s="60">
        <v>6612</v>
      </c>
      <c r="K56" s="65">
        <f t="shared" si="16"/>
        <v>180.49238768771292</v>
      </c>
    </row>
    <row r="57" spans="10:11" ht="12.75">
      <c r="J57" s="60">
        <v>19074</v>
      </c>
      <c r="K57" s="65">
        <f t="shared" si="16"/>
        <v>202.23032607088544</v>
      </c>
    </row>
    <row r="58" spans="10:11" ht="12.75">
      <c r="J58" s="60">
        <v>52116</v>
      </c>
      <c r="K58" s="65">
        <f t="shared" si="16"/>
        <v>222.8542398318229</v>
      </c>
    </row>
    <row r="59" spans="10:11" ht="12.75">
      <c r="J59" s="60">
        <v>113288</v>
      </c>
      <c r="K59" s="65">
        <f t="shared" si="16"/>
        <v>238.78592748964817</v>
      </c>
    </row>
    <row r="60" spans="10:11" ht="12.75">
      <c r="J60" s="60"/>
      <c r="K60" s="65" t="e">
        <f t="shared" si="16"/>
        <v>#NUM!</v>
      </c>
    </row>
    <row r="61" spans="10:11" ht="12.75">
      <c r="J61" s="60"/>
      <c r="K61" s="65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M47:O47"/>
    <mergeCell ref="M48:O48"/>
    <mergeCell ref="M34:P34"/>
    <mergeCell ref="M35:P35"/>
    <mergeCell ref="M36:P36"/>
    <mergeCell ref="M37:P37"/>
    <mergeCell ref="M45:O45"/>
    <mergeCell ref="M46:O46"/>
    <mergeCell ref="M4:P4"/>
    <mergeCell ref="M5:P5"/>
    <mergeCell ref="AA5:AD5"/>
    <mergeCell ref="AA6:AD6"/>
    <mergeCell ref="E12:F12"/>
    <mergeCell ref="V12:W12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P8" sqref="P8:P12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31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9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S3" s="73" t="s">
        <v>68</v>
      </c>
    </row>
    <row r="4" spans="2:16" ht="21" thickBot="1">
      <c r="B4" s="6"/>
      <c r="J4" s="52" t="s">
        <v>40</v>
      </c>
      <c r="K4" s="53"/>
      <c r="L4" s="25"/>
      <c r="M4" s="179" t="s">
        <v>37</v>
      </c>
      <c r="N4" s="170"/>
      <c r="O4" s="170"/>
      <c r="P4" s="180"/>
    </row>
    <row r="5" spans="2:30" ht="15.75" thickBot="1">
      <c r="B5" s="2" t="s">
        <v>12</v>
      </c>
      <c r="C5" s="8" t="s">
        <v>11</v>
      </c>
      <c r="D5" s="3" t="s">
        <v>192</v>
      </c>
      <c r="E5" s="124" t="s">
        <v>193</v>
      </c>
      <c r="F5" s="3" t="s">
        <v>13</v>
      </c>
      <c r="G5" s="7" t="s">
        <v>10</v>
      </c>
      <c r="H5" s="125" t="s">
        <v>194</v>
      </c>
      <c r="J5" s="54" t="s">
        <v>41</v>
      </c>
      <c r="K5" s="55"/>
      <c r="L5" s="25"/>
      <c r="M5" s="181" t="s">
        <v>74</v>
      </c>
      <c r="N5" s="182"/>
      <c r="O5" s="182"/>
      <c r="P5" s="183"/>
      <c r="S5" s="2" t="s">
        <v>12</v>
      </c>
      <c r="T5" s="8" t="s">
        <v>11</v>
      </c>
      <c r="U5" s="3" t="s">
        <v>192</v>
      </c>
      <c r="V5" s="124" t="s">
        <v>193</v>
      </c>
      <c r="W5" s="3" t="s">
        <v>13</v>
      </c>
      <c r="X5" s="7" t="s">
        <v>10</v>
      </c>
      <c r="Y5" s="125" t="s">
        <v>194</v>
      </c>
      <c r="AA5" s="179" t="s">
        <v>37</v>
      </c>
      <c r="AB5" s="170"/>
      <c r="AC5" s="170"/>
      <c r="AD5" s="180"/>
    </row>
    <row r="6" spans="2:30" ht="15.75" thickBot="1">
      <c r="B6" s="9">
        <v>1</v>
      </c>
      <c r="C6" s="122">
        <v>118.2276686973775</v>
      </c>
      <c r="D6" s="114"/>
      <c r="E6" s="17"/>
      <c r="F6" s="17">
        <f aca="true" t="shared" si="0" ref="F6:F11">H$13*C6+H$14</f>
        <v>2.5601704220636092</v>
      </c>
      <c r="G6" s="44"/>
      <c r="H6" s="43">
        <f aca="true" t="shared" si="1" ref="H6:H11">10^F6</f>
        <v>363.2205586609715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195</v>
      </c>
      <c r="Q6" s="25"/>
      <c r="S6" s="9">
        <v>1</v>
      </c>
      <c r="T6" s="97">
        <f aca="true" t="shared" si="2" ref="T6:T11">M50</f>
        <v>0</v>
      </c>
      <c r="U6" s="114">
        <f aca="true" t="shared" si="3" ref="U6:U11">O50</f>
        <v>5.1625360656050985</v>
      </c>
      <c r="V6" s="17">
        <f aca="true" t="shared" si="4" ref="V6:V11">LOG10(U6)</f>
        <v>0.7128630986670859</v>
      </c>
      <c r="W6" s="17" t="e">
        <f aca="true" t="shared" si="5" ref="W6:W11">Y$13*T6+Y$14</f>
        <v>#DIV/0!</v>
      </c>
      <c r="X6" s="44" t="e">
        <f aca="true" t="shared" si="6" ref="X6:X11">((ABS(W6-V6))/W6)*10</f>
        <v>#DIV/0!</v>
      </c>
      <c r="Y6" s="43" t="e">
        <f aca="true" t="shared" si="7" ref="Y6:Y11">10^W6</f>
        <v>#DIV/0!</v>
      </c>
      <c r="AA6" s="181" t="s">
        <v>69</v>
      </c>
      <c r="AB6" s="182"/>
      <c r="AC6" s="182"/>
      <c r="AD6" s="183"/>
    </row>
    <row r="7" spans="2:30" ht="15">
      <c r="B7" s="9">
        <v>2</v>
      </c>
      <c r="C7" s="122">
        <v>144.20695256744952</v>
      </c>
      <c r="D7" s="114">
        <v>1118.0334243299897</v>
      </c>
      <c r="E7" s="41">
        <f>LOG10(D7)</f>
        <v>3.0484547872579992</v>
      </c>
      <c r="F7" s="41">
        <f t="shared" si="0"/>
        <v>3.048454787258</v>
      </c>
      <c r="G7" s="45">
        <f>((ABS(F7-E7))/F7)</f>
        <v>2.9135364690746057E-16</v>
      </c>
      <c r="H7" s="46">
        <f t="shared" si="1"/>
        <v>1118.0334243299926</v>
      </c>
      <c r="J7" s="56" t="s">
        <v>30</v>
      </c>
      <c r="K7" s="57"/>
      <c r="L7" s="25"/>
      <c r="M7" s="80"/>
      <c r="N7" s="122">
        <v>118.2276686973775</v>
      </c>
      <c r="O7" s="27">
        <f aca="true" t="shared" si="8" ref="O7:O18">H$13*N7+H$14</f>
        <v>2.5601704220636092</v>
      </c>
      <c r="P7" s="71">
        <f aca="true" t="shared" si="9" ref="P7:P18">10^O7</f>
        <v>363.2205586609715</v>
      </c>
      <c r="Q7" s="25"/>
      <c r="S7" s="9">
        <v>2</v>
      </c>
      <c r="T7" s="97">
        <f t="shared" si="2"/>
        <v>0</v>
      </c>
      <c r="U7" s="114">
        <f t="shared" si="3"/>
        <v>5.1625360656050985</v>
      </c>
      <c r="V7" s="41">
        <f t="shared" si="4"/>
        <v>0.7128630986670859</v>
      </c>
      <c r="W7" s="41" t="e">
        <f t="shared" si="5"/>
        <v>#DIV/0!</v>
      </c>
      <c r="X7" s="45" t="e">
        <f t="shared" si="6"/>
        <v>#DIV/0!</v>
      </c>
      <c r="Y7" s="46" t="e">
        <f t="shared" si="7"/>
        <v>#DIV/0!</v>
      </c>
      <c r="AA7" s="26" t="s">
        <v>59</v>
      </c>
      <c r="AB7" s="115" t="s">
        <v>25</v>
      </c>
      <c r="AC7" s="115" t="s">
        <v>26</v>
      </c>
      <c r="AD7" s="26" t="s">
        <v>195</v>
      </c>
    </row>
    <row r="8" spans="2:30" ht="13.5" thickBot="1">
      <c r="B8" s="9">
        <v>3</v>
      </c>
      <c r="C8" s="122">
        <v>177.0325313177593</v>
      </c>
      <c r="D8" s="162">
        <v>4628.243995117732</v>
      </c>
      <c r="E8" s="41">
        <f>LOG10(D8)</f>
        <v>3.665416246334164</v>
      </c>
      <c r="F8" s="41">
        <f t="shared" si="0"/>
        <v>3.665416246334164</v>
      </c>
      <c r="G8" s="45">
        <f>((ABS(F8-E8))/F8)</f>
        <v>0</v>
      </c>
      <c r="H8" s="46">
        <f t="shared" si="1"/>
        <v>4628.24399511774</v>
      </c>
      <c r="J8" s="58" t="s">
        <v>23</v>
      </c>
      <c r="K8" s="59" t="s">
        <v>24</v>
      </c>
      <c r="L8" s="25"/>
      <c r="M8" s="80"/>
      <c r="N8" s="122">
        <v>144.20695256744952</v>
      </c>
      <c r="O8" s="27">
        <f t="shared" si="8"/>
        <v>3.048454787258</v>
      </c>
      <c r="P8" s="71">
        <f t="shared" si="9"/>
        <v>1118.0334243299926</v>
      </c>
      <c r="Q8" s="25"/>
      <c r="S8" s="9">
        <v>3</v>
      </c>
      <c r="T8" s="97">
        <f t="shared" si="2"/>
        <v>0</v>
      </c>
      <c r="U8" s="114">
        <f t="shared" si="3"/>
        <v>5.1625360656050985</v>
      </c>
      <c r="V8" s="41">
        <f t="shared" si="4"/>
        <v>0.7128630986670859</v>
      </c>
      <c r="W8" s="41" t="e">
        <f t="shared" si="5"/>
        <v>#DIV/0!</v>
      </c>
      <c r="X8" s="45" t="e">
        <f t="shared" si="6"/>
        <v>#DIV/0!</v>
      </c>
      <c r="Y8" s="46" t="e">
        <f t="shared" si="7"/>
        <v>#DIV/0!</v>
      </c>
      <c r="AA8" s="116"/>
      <c r="AB8" s="67"/>
      <c r="AC8" s="117" t="e">
        <f aca="true" t="shared" si="10" ref="AC8:AC19">Y$13*AB8+Y$14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2">
        <v>197.74409736158123</v>
      </c>
      <c r="D9" s="114">
        <v>11342.090276817833</v>
      </c>
      <c r="E9" s="17">
        <f>LOG10(D9)</f>
        <v>4.054693099709616</v>
      </c>
      <c r="F9" s="17">
        <f t="shared" si="0"/>
        <v>4.054693099709617</v>
      </c>
      <c r="G9" s="44">
        <f>((ABS(F9-E9))/F9)</f>
        <v>2.1904948114660849E-16</v>
      </c>
      <c r="H9" s="47">
        <f t="shared" si="1"/>
        <v>11342.090276817853</v>
      </c>
      <c r="J9" s="67"/>
      <c r="K9" s="1">
        <f aca="true" t="shared" si="12" ref="K9:K16">J9/4</f>
        <v>0</v>
      </c>
      <c r="L9" s="25"/>
      <c r="M9" s="80"/>
      <c r="N9" s="122">
        <v>177.0325313177593</v>
      </c>
      <c r="O9" s="27">
        <f t="shared" si="8"/>
        <v>3.665416246334164</v>
      </c>
      <c r="P9" s="71">
        <f t="shared" si="9"/>
        <v>4628.24399511774</v>
      </c>
      <c r="Q9" s="25"/>
      <c r="S9" s="9">
        <v>4</v>
      </c>
      <c r="T9" s="97">
        <f t="shared" si="2"/>
        <v>0</v>
      </c>
      <c r="U9" s="114">
        <f t="shared" si="3"/>
        <v>5.1625360656050985</v>
      </c>
      <c r="V9" s="17">
        <f t="shared" si="4"/>
        <v>0.7128630986670859</v>
      </c>
      <c r="W9" s="17" t="e">
        <f t="shared" si="5"/>
        <v>#DIV/0!</v>
      </c>
      <c r="X9" s="44" t="e">
        <f t="shared" si="6"/>
        <v>#DIV/0!</v>
      </c>
      <c r="Y9" s="47" t="e">
        <f t="shared" si="7"/>
        <v>#DIV/0!</v>
      </c>
      <c r="AA9" s="116"/>
      <c r="AB9" s="67"/>
      <c r="AC9" s="117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2">
        <v>218.90055102681532</v>
      </c>
      <c r="D10" s="114">
        <v>28335.552146200007</v>
      </c>
      <c r="E10" s="17">
        <f>LOG10(D10)</f>
        <v>4.452331679716584</v>
      </c>
      <c r="F10" s="17">
        <f t="shared" si="0"/>
        <v>4.452331679716585</v>
      </c>
      <c r="G10" s="44">
        <f>((ABS(F10-E10))/F10)</f>
        <v>1.9948613077196947E-16</v>
      </c>
      <c r="H10" s="47">
        <f t="shared" si="1"/>
        <v>28335.552146200105</v>
      </c>
      <c r="J10" s="67"/>
      <c r="K10" s="1">
        <f t="shared" si="12"/>
        <v>0</v>
      </c>
      <c r="L10" s="25"/>
      <c r="M10" s="80"/>
      <c r="N10" s="122">
        <v>197.74409736158123</v>
      </c>
      <c r="O10" s="27">
        <f t="shared" si="8"/>
        <v>4.054693099709617</v>
      </c>
      <c r="P10" s="71">
        <f t="shared" si="9"/>
        <v>11342.090276817853</v>
      </c>
      <c r="Q10" s="25"/>
      <c r="S10" s="9">
        <v>5</v>
      </c>
      <c r="T10" s="97">
        <f t="shared" si="2"/>
        <v>0</v>
      </c>
      <c r="U10" s="114">
        <f t="shared" si="3"/>
        <v>5.1625360656050985</v>
      </c>
      <c r="V10" s="17">
        <f t="shared" si="4"/>
        <v>0.7128630986670859</v>
      </c>
      <c r="W10" s="17" t="e">
        <f t="shared" si="5"/>
        <v>#DIV/0!</v>
      </c>
      <c r="X10" s="44" t="e">
        <f t="shared" si="6"/>
        <v>#DIV/0!</v>
      </c>
      <c r="Y10" s="47" t="e">
        <f t="shared" si="7"/>
        <v>#DIV/0!</v>
      </c>
      <c r="AA10" s="116"/>
      <c r="AB10" s="67"/>
      <c r="AC10" s="117" t="e">
        <f t="shared" si="10"/>
        <v>#DIV/0!</v>
      </c>
      <c r="AD10" s="71" t="e">
        <f t="shared" si="11"/>
        <v>#DIV/0!</v>
      </c>
    </row>
    <row r="11" spans="2:30" ht="13.5" thickBot="1">
      <c r="B11" s="9">
        <v>6</v>
      </c>
      <c r="C11" s="137">
        <v>237.18816650553674</v>
      </c>
      <c r="D11" s="114">
        <v>62524.47225131969</v>
      </c>
      <c r="E11" s="17">
        <f>LOG10(D11)</f>
        <v>4.796050034679918</v>
      </c>
      <c r="F11" s="17">
        <f t="shared" si="0"/>
        <v>4.796050034679919</v>
      </c>
      <c r="G11" s="44">
        <f>((ABS(F11-E11))/F11)</f>
        <v>1.851895650124094E-16</v>
      </c>
      <c r="H11" s="47">
        <f t="shared" si="1"/>
        <v>62524.47225131991</v>
      </c>
      <c r="J11" s="67"/>
      <c r="K11" s="1">
        <f t="shared" si="12"/>
        <v>0</v>
      </c>
      <c r="L11" s="25"/>
      <c r="M11" s="80"/>
      <c r="N11" s="122">
        <v>218.90055102681532</v>
      </c>
      <c r="O11" s="27">
        <f t="shared" si="8"/>
        <v>4.452331679716585</v>
      </c>
      <c r="P11" s="71">
        <f t="shared" si="9"/>
        <v>28335.552146200105</v>
      </c>
      <c r="Q11" s="25"/>
      <c r="S11" s="9">
        <v>6</v>
      </c>
      <c r="T11" s="97">
        <f t="shared" si="2"/>
        <v>0</v>
      </c>
      <c r="U11" s="114">
        <f t="shared" si="3"/>
        <v>5.1625360656050985</v>
      </c>
      <c r="V11" s="17">
        <f t="shared" si="4"/>
        <v>0.7128630986670859</v>
      </c>
      <c r="W11" s="17" t="e">
        <f t="shared" si="5"/>
        <v>#DIV/0!</v>
      </c>
      <c r="X11" s="44" t="e">
        <f t="shared" si="6"/>
        <v>#DIV/0!</v>
      </c>
      <c r="Y11" s="47" t="e">
        <f t="shared" si="7"/>
        <v>#DIV/0!</v>
      </c>
      <c r="AA11" s="116"/>
      <c r="AB11" s="67"/>
      <c r="AC11" s="117" t="e">
        <f t="shared" si="10"/>
        <v>#DIV/0!</v>
      </c>
      <c r="AD11" s="71" t="e">
        <f t="shared" si="11"/>
        <v>#DIV/0!</v>
      </c>
    </row>
    <row r="12" spans="5:30" ht="13.5" thickBot="1">
      <c r="E12" s="167" t="s">
        <v>58</v>
      </c>
      <c r="F12" s="168"/>
      <c r="G12" s="99">
        <f>AVERAGE(G7:G11)</f>
        <v>1.7901576476768956E-16</v>
      </c>
      <c r="J12" s="67"/>
      <c r="K12" s="1">
        <f t="shared" si="12"/>
        <v>0</v>
      </c>
      <c r="L12" s="25"/>
      <c r="M12" s="80"/>
      <c r="N12" s="122">
        <v>237.18816650553674</v>
      </c>
      <c r="O12" s="27">
        <f t="shared" si="8"/>
        <v>4.796050034679919</v>
      </c>
      <c r="P12" s="71">
        <f t="shared" si="9"/>
        <v>62524.47225131991</v>
      </c>
      <c r="Q12" s="25"/>
      <c r="V12" s="167" t="s">
        <v>58</v>
      </c>
      <c r="W12" s="168"/>
      <c r="X12" s="99" t="e">
        <f>AVERAGE(X6:X11)</f>
        <v>#DIV/0!</v>
      </c>
      <c r="AA12" s="116"/>
      <c r="AB12" s="67"/>
      <c r="AC12" s="117" t="e">
        <f t="shared" si="10"/>
        <v>#DIV/0!</v>
      </c>
      <c r="AD12" s="71" t="e">
        <f t="shared" si="11"/>
        <v>#DIV/0!</v>
      </c>
    </row>
    <row r="13" spans="7:30" ht="12.75">
      <c r="G13" s="91" t="s">
        <v>33</v>
      </c>
      <c r="H13" s="92">
        <f>SLOPE(E7:E11,C7:C11)</f>
        <v>0.018795143377947052</v>
      </c>
      <c r="J13" s="67"/>
      <c r="K13" s="1">
        <f t="shared" si="12"/>
        <v>0</v>
      </c>
      <c r="L13" s="25"/>
      <c r="M13" s="80"/>
      <c r="N13" s="122"/>
      <c r="O13" s="27">
        <f t="shared" si="8"/>
        <v>0.3380644376559765</v>
      </c>
      <c r="P13" s="71">
        <f t="shared" si="9"/>
        <v>2.1780329100623312</v>
      </c>
      <c r="Q13" s="25"/>
      <c r="X13" s="91" t="s">
        <v>33</v>
      </c>
      <c r="Y13" s="92" t="e">
        <f>SLOPE(V6:V11,T6:T11)</f>
        <v>#DIV/0!</v>
      </c>
      <c r="AA13" s="116"/>
      <c r="AB13" s="67"/>
      <c r="AC13" s="117" t="e">
        <f t="shared" si="10"/>
        <v>#DIV/0!</v>
      </c>
      <c r="AD13" s="71" t="e">
        <f t="shared" si="11"/>
        <v>#DIV/0!</v>
      </c>
    </row>
    <row r="14" spans="7:30" ht="12.75">
      <c r="G14" s="93" t="s">
        <v>34</v>
      </c>
      <c r="H14" s="94">
        <f>INTERCEPT(E7:E11,C7:C11)</f>
        <v>0.3380644376559765</v>
      </c>
      <c r="I14" s="24"/>
      <c r="J14" s="67"/>
      <c r="K14" s="1">
        <f t="shared" si="12"/>
        <v>0</v>
      </c>
      <c r="L14" s="25"/>
      <c r="M14" s="80"/>
      <c r="N14" s="67"/>
      <c r="O14" s="27">
        <f t="shared" si="8"/>
        <v>0.3380644376559765</v>
      </c>
      <c r="P14" s="71">
        <f t="shared" si="9"/>
        <v>2.1780329100623312</v>
      </c>
      <c r="Q14" s="25"/>
      <c r="X14" s="93" t="s">
        <v>34</v>
      </c>
      <c r="Y14" s="94" t="e">
        <f>INTERCEPT(V6:V11,T6:T11)</f>
        <v>#DIV/0!</v>
      </c>
      <c r="AA14" s="116"/>
      <c r="AB14" s="67"/>
      <c r="AC14" s="117" t="e">
        <f t="shared" si="10"/>
        <v>#DIV/0!</v>
      </c>
      <c r="AD14" s="71" t="e">
        <f t="shared" si="11"/>
        <v>#DIV/0!</v>
      </c>
    </row>
    <row r="15" spans="7:30" ht="13.5" thickBot="1">
      <c r="G15" s="95" t="s">
        <v>35</v>
      </c>
      <c r="H15" s="96">
        <f>RSQ(E7:E11,C7:C11)</f>
        <v>1</v>
      </c>
      <c r="I15" s="24"/>
      <c r="J15" s="67"/>
      <c r="K15" s="1">
        <f t="shared" si="12"/>
        <v>0</v>
      </c>
      <c r="L15" s="25"/>
      <c r="M15" s="80"/>
      <c r="N15" s="67"/>
      <c r="O15" s="27">
        <f t="shared" si="8"/>
        <v>0.3380644376559765</v>
      </c>
      <c r="P15" s="71">
        <f t="shared" si="9"/>
        <v>2.1780329100623312</v>
      </c>
      <c r="Q15" s="25"/>
      <c r="X15" s="95" t="s">
        <v>35</v>
      </c>
      <c r="Y15" s="96" t="e">
        <f>RSQ(V6:V11,T6:T11)</f>
        <v>#DIV/0!</v>
      </c>
      <c r="AA15" s="116"/>
      <c r="AB15" s="67"/>
      <c r="AC15" s="117" t="e">
        <f t="shared" si="10"/>
        <v>#DIV/0!</v>
      </c>
      <c r="AD15" s="71" t="e">
        <f t="shared" si="11"/>
        <v>#DIV/0!</v>
      </c>
    </row>
    <row r="16" spans="9:30" ht="12.75">
      <c r="I16" s="24"/>
      <c r="J16" s="67"/>
      <c r="K16" s="1">
        <f t="shared" si="12"/>
        <v>0</v>
      </c>
      <c r="L16" s="25"/>
      <c r="M16" s="80"/>
      <c r="N16" s="67"/>
      <c r="O16" s="27">
        <f t="shared" si="8"/>
        <v>0.3380644376559765</v>
      </c>
      <c r="P16" s="71">
        <f t="shared" si="9"/>
        <v>2.1780329100623312</v>
      </c>
      <c r="Q16" s="25"/>
      <c r="AA16" s="116"/>
      <c r="AB16" s="67"/>
      <c r="AC16" s="117" t="e">
        <f t="shared" si="10"/>
        <v>#DIV/0!</v>
      </c>
      <c r="AD16" s="71" t="e">
        <f t="shared" si="11"/>
        <v>#DIV/0!</v>
      </c>
    </row>
    <row r="17" spans="12:30" ht="12.75">
      <c r="L17" s="25"/>
      <c r="M17" s="80"/>
      <c r="N17" s="67"/>
      <c r="O17" s="27">
        <f t="shared" si="8"/>
        <v>0.3380644376559765</v>
      </c>
      <c r="P17" s="71">
        <f t="shared" si="9"/>
        <v>2.1780329100623312</v>
      </c>
      <c r="Q17" s="25"/>
      <c r="AA17" s="116"/>
      <c r="AB17" s="67"/>
      <c r="AC17" s="117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0"/>
      <c r="N18" s="67"/>
      <c r="O18" s="27">
        <f t="shared" si="8"/>
        <v>0.3380644376559765</v>
      </c>
      <c r="P18" s="71">
        <f t="shared" si="9"/>
        <v>2.1780329100623312</v>
      </c>
      <c r="Q18" s="25"/>
      <c r="AA18" s="116"/>
      <c r="AB18" s="67"/>
      <c r="AC18" s="117" t="e">
        <f t="shared" si="10"/>
        <v>#DIV/0!</v>
      </c>
      <c r="AD18" s="71" t="e">
        <f t="shared" si="11"/>
        <v>#DIV/0!</v>
      </c>
    </row>
    <row r="19" spans="8:30" ht="13.5" thickBot="1">
      <c r="H19">
        <v>21</v>
      </c>
      <c r="J19" s="52" t="s">
        <v>43</v>
      </c>
      <c r="K19" s="53"/>
      <c r="L19" s="25"/>
      <c r="M19" s="25"/>
      <c r="N19" s="25"/>
      <c r="O19" s="25"/>
      <c r="P19" s="25"/>
      <c r="AA19" s="116"/>
      <c r="AB19" s="67"/>
      <c r="AC19" s="117" t="e">
        <f t="shared" si="10"/>
        <v>#DIV/0!</v>
      </c>
      <c r="AD19" s="71" t="e">
        <f t="shared" si="11"/>
        <v>#DIV/0!</v>
      </c>
    </row>
    <row r="20" spans="8:25" ht="15">
      <c r="H20">
        <v>56.5</v>
      </c>
      <c r="J20" s="62" t="s">
        <v>36</v>
      </c>
      <c r="K20" s="63"/>
      <c r="L20" s="25"/>
      <c r="M20" s="74" t="s">
        <v>39</v>
      </c>
      <c r="N20" s="75"/>
      <c r="O20" s="25"/>
      <c r="P20" s="25"/>
      <c r="Y20">
        <v>21</v>
      </c>
    </row>
    <row r="21" spans="10:25" ht="15">
      <c r="J21" s="56" t="s">
        <v>42</v>
      </c>
      <c r="K21" s="57"/>
      <c r="L21" s="25"/>
      <c r="M21" s="48" t="s">
        <v>47</v>
      </c>
      <c r="N21" s="49"/>
      <c r="O21" s="25"/>
      <c r="P21" s="25"/>
      <c r="Y21">
        <v>56.5</v>
      </c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8"/>
      <c r="K24" s="70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7"/>
      <c r="K25" s="70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7"/>
      <c r="K26" s="70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7"/>
      <c r="K27" s="70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7"/>
      <c r="K28" s="70" t="e">
        <f t="shared" si="13"/>
        <v>#NUM!</v>
      </c>
      <c r="L28" s="25"/>
      <c r="O28" s="25"/>
      <c r="P28" s="25"/>
    </row>
    <row r="29" spans="10:16" ht="12.75">
      <c r="J29" s="67"/>
      <c r="K29" s="70" t="e">
        <f t="shared" si="13"/>
        <v>#NUM!</v>
      </c>
      <c r="L29" s="25"/>
      <c r="O29" s="25"/>
      <c r="P29" s="25"/>
    </row>
    <row r="30" spans="10:16" ht="12.75">
      <c r="J30" s="67"/>
      <c r="K30" s="70" t="e">
        <f t="shared" si="13"/>
        <v>#NUM!</v>
      </c>
      <c r="L30" s="25"/>
      <c r="O30" s="25"/>
      <c r="P30" s="25"/>
    </row>
    <row r="31" spans="10:16" ht="12.75">
      <c r="J31" s="67"/>
      <c r="K31" s="70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6" t="s">
        <v>65</v>
      </c>
      <c r="N34" s="177"/>
      <c r="O34" s="177"/>
      <c r="P34" s="185"/>
    </row>
    <row r="35" spans="10:16" ht="15">
      <c r="J35" s="54" t="s">
        <v>45</v>
      </c>
      <c r="K35" s="66"/>
      <c r="L35" s="25"/>
      <c r="M35" s="169" t="s">
        <v>61</v>
      </c>
      <c r="N35" s="170"/>
      <c r="O35" s="170"/>
      <c r="P35" s="171"/>
    </row>
    <row r="36" spans="10:16" ht="15">
      <c r="J36" s="56" t="s">
        <v>42</v>
      </c>
      <c r="K36" s="57"/>
      <c r="L36" s="25"/>
      <c r="M36" s="172" t="s">
        <v>196</v>
      </c>
      <c r="N36" s="173"/>
      <c r="O36" s="173"/>
      <c r="P36" s="174"/>
    </row>
    <row r="37" spans="10:16" ht="15.75" thickBot="1">
      <c r="J37" s="56" t="s">
        <v>30</v>
      </c>
      <c r="K37" s="57"/>
      <c r="L37" s="25"/>
      <c r="M37" s="172" t="s">
        <v>63</v>
      </c>
      <c r="N37" s="175"/>
      <c r="O37" s="175"/>
      <c r="P37" s="174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195</v>
      </c>
      <c r="P38" s="103" t="s">
        <v>197</v>
      </c>
    </row>
    <row r="39" spans="10:16" ht="12.75">
      <c r="J39" s="68"/>
      <c r="K39" s="70" t="e">
        <f aca="true" t="shared" si="14" ref="K39:K46">LOG10(J39)*(64)</f>
        <v>#NUM!</v>
      </c>
      <c r="L39" s="25"/>
      <c r="M39" s="119">
        <f>N7</f>
        <v>118.2276686973775</v>
      </c>
      <c r="N39" s="70">
        <f>10^(4*(M39/256))</f>
        <v>70.35700168389982</v>
      </c>
      <c r="O39" s="70">
        <f>P7</f>
        <v>363.2205586609715</v>
      </c>
      <c r="P39" s="118">
        <f>O39/N39</f>
        <v>5.1625360656050985</v>
      </c>
    </row>
    <row r="40" spans="10:16" ht="12.75">
      <c r="J40" s="67"/>
      <c r="K40" s="70" t="e">
        <f t="shared" si="14"/>
        <v>#NUM!</v>
      </c>
      <c r="L40" s="25"/>
      <c r="M40" s="119">
        <f>N8</f>
        <v>144.20695256744952</v>
      </c>
      <c r="N40" s="70">
        <f>10^(4*(M40/256))</f>
        <v>179.1569390837243</v>
      </c>
      <c r="O40" s="70">
        <f>P8</f>
        <v>1118.0334243299926</v>
      </c>
      <c r="P40" s="118">
        <f>O40/N40</f>
        <v>6.240525374278185</v>
      </c>
    </row>
    <row r="41" spans="10:16" ht="12.75">
      <c r="J41" s="67"/>
      <c r="K41" s="70" t="e">
        <f t="shared" si="14"/>
        <v>#NUM!</v>
      </c>
      <c r="L41" s="25"/>
      <c r="M41" s="119">
        <f>N9</f>
        <v>177.0325313177593</v>
      </c>
      <c r="N41" s="70">
        <f>10^(4*(M41/256))</f>
        <v>583.6242137176179</v>
      </c>
      <c r="O41" s="70">
        <f>P9</f>
        <v>4628.24399511774</v>
      </c>
      <c r="P41" s="118">
        <f>O41/N41</f>
        <v>7.930178163164904</v>
      </c>
    </row>
    <row r="42" spans="10:16" ht="12.75">
      <c r="J42" s="67"/>
      <c r="K42" s="70" t="e">
        <f t="shared" si="14"/>
        <v>#NUM!</v>
      </c>
      <c r="L42" s="25"/>
      <c r="M42" s="119">
        <f>N10</f>
        <v>197.74409736158123</v>
      </c>
      <c r="N42" s="70">
        <f>10^(4*(M42/256))</f>
        <v>1229.5650819687883</v>
      </c>
      <c r="O42" s="70">
        <f>P10</f>
        <v>11342.090276817853</v>
      </c>
      <c r="P42" s="118">
        <f>O42/N42</f>
        <v>9.224473306168404</v>
      </c>
    </row>
    <row r="43" spans="10:16" ht="12.75">
      <c r="J43" s="67"/>
      <c r="K43" s="70" t="e">
        <f t="shared" si="14"/>
        <v>#NUM!</v>
      </c>
      <c r="L43" s="25"/>
      <c r="M43" s="119">
        <f>N11</f>
        <v>218.90055102681532</v>
      </c>
      <c r="N43" s="70">
        <f>10^(4*(M43/256))</f>
        <v>2632.213485490751</v>
      </c>
      <c r="O43" s="70">
        <f>P11</f>
        <v>28335.552146200105</v>
      </c>
      <c r="P43" s="118">
        <f>O43/N43</f>
        <v>10.764914131164105</v>
      </c>
    </row>
    <row r="44" spans="2:12" ht="13.5" thickBot="1">
      <c r="B44" s="5"/>
      <c r="C44" s="5"/>
      <c r="D44" s="5"/>
      <c r="E44" s="11" t="s">
        <v>3</v>
      </c>
      <c r="F44" s="14"/>
      <c r="G44" s="11" t="s">
        <v>7</v>
      </c>
      <c r="H44" s="13"/>
      <c r="J44" s="67"/>
      <c r="K44" s="70" t="e">
        <f t="shared" si="14"/>
        <v>#NUM!</v>
      </c>
      <c r="L44" s="25"/>
    </row>
    <row r="45" spans="1:15" ht="13.5" thickBot="1">
      <c r="A45" s="135" t="s">
        <v>105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7"/>
      <c r="K45" s="70" t="e">
        <f t="shared" si="14"/>
        <v>#NUM!</v>
      </c>
      <c r="L45" s="25"/>
      <c r="M45" s="176" t="s">
        <v>117</v>
      </c>
      <c r="N45" s="177"/>
      <c r="O45" s="178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7"/>
      <c r="K46" s="70" t="e">
        <f t="shared" si="14"/>
        <v>#NUM!</v>
      </c>
      <c r="M46" s="169" t="s">
        <v>198</v>
      </c>
      <c r="N46" s="170"/>
      <c r="O46" s="180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3"/>
      <c r="J47" s="25"/>
      <c r="K47" s="25"/>
      <c r="M47" s="172" t="s">
        <v>106</v>
      </c>
      <c r="N47" s="173"/>
      <c r="O47" s="184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64"/>
      <c r="N48" s="165"/>
      <c r="O48" s="166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199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107</v>
      </c>
      <c r="K50" s="66"/>
      <c r="M50" s="120"/>
      <c r="N50" s="70">
        <f aca="true" t="shared" si="15" ref="N50:N55">10^(4*(M50/256))</f>
        <v>1</v>
      </c>
      <c r="O50" s="47">
        <f>P39*N50</f>
        <v>5.1625360656050985</v>
      </c>
      <c r="P50" s="107"/>
    </row>
    <row r="51" spans="1:15" ht="15">
      <c r="A51" s="136"/>
      <c r="I51" s="10"/>
      <c r="J51" s="56" t="s">
        <v>42</v>
      </c>
      <c r="K51" s="57"/>
      <c r="M51" s="120"/>
      <c r="N51" s="70">
        <f t="shared" si="15"/>
        <v>1</v>
      </c>
      <c r="O51" s="47">
        <f>P39*N51</f>
        <v>5.1625360656050985</v>
      </c>
    </row>
    <row r="52" spans="1:15" ht="15">
      <c r="A52" s="10"/>
      <c r="I52" s="23"/>
      <c r="J52" s="56" t="s">
        <v>30</v>
      </c>
      <c r="K52" s="57"/>
      <c r="M52" s="120"/>
      <c r="N52" s="70">
        <f t="shared" si="15"/>
        <v>1</v>
      </c>
      <c r="O52" s="47">
        <f>P39*N52</f>
        <v>5.1625360656050985</v>
      </c>
    </row>
    <row r="53" spans="1:15" ht="15" thickBot="1">
      <c r="A53" s="10"/>
      <c r="I53" s="23"/>
      <c r="J53" s="58" t="s">
        <v>108</v>
      </c>
      <c r="K53" s="59" t="s">
        <v>24</v>
      </c>
      <c r="M53" s="120"/>
      <c r="N53" s="70">
        <f t="shared" si="15"/>
        <v>1</v>
      </c>
      <c r="O53" s="47">
        <f>P39*N53</f>
        <v>5.1625360656050985</v>
      </c>
    </row>
    <row r="54" spans="10:15" ht="12.75">
      <c r="J54" s="68">
        <v>318</v>
      </c>
      <c r="K54" s="70">
        <f aca="true" t="shared" si="16" ref="K54:K61">LOG10(J54)*(256/LOG10(262144))</f>
        <v>118.2276686973775</v>
      </c>
      <c r="M54" s="120"/>
      <c r="N54" s="70">
        <f t="shared" si="15"/>
        <v>1</v>
      </c>
      <c r="O54" s="47">
        <f>P39*N54</f>
        <v>5.1625360656050985</v>
      </c>
    </row>
    <row r="55" spans="10:15" ht="12.75">
      <c r="J55" s="67">
        <v>1128</v>
      </c>
      <c r="K55" s="70">
        <f t="shared" si="16"/>
        <v>144.20695256744952</v>
      </c>
      <c r="M55" s="119"/>
      <c r="N55" s="70">
        <f t="shared" si="15"/>
        <v>1</v>
      </c>
      <c r="O55" s="46">
        <f>P39*N55</f>
        <v>5.1625360656050985</v>
      </c>
    </row>
    <row r="56" spans="10:11" ht="12.75">
      <c r="J56" s="67">
        <v>5586</v>
      </c>
      <c r="K56" s="70">
        <f t="shared" si="16"/>
        <v>177.0325313177593</v>
      </c>
    </row>
    <row r="57" spans="10:11" ht="12.75">
      <c r="J57" s="67">
        <v>15328</v>
      </c>
      <c r="K57" s="70">
        <f t="shared" si="16"/>
        <v>197.74409736158123</v>
      </c>
    </row>
    <row r="58" spans="10:11" ht="12.75">
      <c r="J58" s="67">
        <v>42982</v>
      </c>
      <c r="K58" s="70">
        <f t="shared" si="16"/>
        <v>218.90055102681532</v>
      </c>
    </row>
    <row r="59" spans="10:11" ht="12.75">
      <c r="J59" s="67">
        <v>104801</v>
      </c>
      <c r="K59" s="70">
        <f t="shared" si="16"/>
        <v>237.18816650553674</v>
      </c>
    </row>
    <row r="60" spans="10:11" ht="12.75">
      <c r="J60" s="67"/>
      <c r="K60" s="70" t="e">
        <f t="shared" si="16"/>
        <v>#NUM!</v>
      </c>
    </row>
    <row r="61" spans="10:11" ht="12.75">
      <c r="J61" s="67"/>
      <c r="K61" s="70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E12:F12"/>
    <mergeCell ref="M4:P4"/>
    <mergeCell ref="M5:P5"/>
    <mergeCell ref="M34:P34"/>
    <mergeCell ref="AA5:AD5"/>
    <mergeCell ref="AA6:AD6"/>
    <mergeCell ref="M48:O48"/>
    <mergeCell ref="V12:W12"/>
    <mergeCell ref="M35:P35"/>
    <mergeCell ref="M36:P36"/>
    <mergeCell ref="M37:P37"/>
    <mergeCell ref="M45:O45"/>
    <mergeCell ref="M46:O46"/>
    <mergeCell ref="M47:O47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C6" sqref="C6:C11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4.28125" style="0" bestFit="1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8515625" style="0" bestFit="1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31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68</v>
      </c>
    </row>
    <row r="4" spans="2:16" ht="17.25" customHeight="1" thickBot="1">
      <c r="B4" s="6"/>
      <c r="J4" s="52" t="s">
        <v>40</v>
      </c>
      <c r="K4" s="53"/>
      <c r="L4" s="25"/>
      <c r="M4" s="179" t="s">
        <v>37</v>
      </c>
      <c r="N4" s="170"/>
      <c r="O4" s="170"/>
      <c r="P4" s="180"/>
    </row>
    <row r="5" spans="2:30" ht="15.75" thickBot="1">
      <c r="B5" s="2" t="s">
        <v>12</v>
      </c>
      <c r="C5" s="8" t="s">
        <v>11</v>
      </c>
      <c r="D5" s="3" t="s">
        <v>183</v>
      </c>
      <c r="E5" s="124" t="s">
        <v>184</v>
      </c>
      <c r="F5" s="3" t="s">
        <v>13</v>
      </c>
      <c r="G5" s="7" t="s">
        <v>10</v>
      </c>
      <c r="H5" s="125" t="s">
        <v>185</v>
      </c>
      <c r="J5" s="54" t="s">
        <v>41</v>
      </c>
      <c r="K5" s="55"/>
      <c r="L5" s="25"/>
      <c r="M5" s="181" t="s">
        <v>74</v>
      </c>
      <c r="N5" s="182"/>
      <c r="O5" s="182"/>
      <c r="P5" s="183"/>
      <c r="S5" s="2" t="s">
        <v>12</v>
      </c>
      <c r="T5" s="8" t="s">
        <v>11</v>
      </c>
      <c r="U5" s="3" t="s">
        <v>183</v>
      </c>
      <c r="V5" s="124" t="s">
        <v>184</v>
      </c>
      <c r="W5" s="3" t="s">
        <v>13</v>
      </c>
      <c r="X5" s="7" t="s">
        <v>10</v>
      </c>
      <c r="Y5" s="125" t="s">
        <v>186</v>
      </c>
      <c r="AA5" s="179" t="s">
        <v>37</v>
      </c>
      <c r="AB5" s="170"/>
      <c r="AC5" s="170"/>
      <c r="AD5" s="180"/>
    </row>
    <row r="6" spans="2:30" ht="15.75" thickBot="1">
      <c r="B6" s="19">
        <v>1</v>
      </c>
      <c r="C6" s="123">
        <v>39.92682555815259</v>
      </c>
      <c r="D6" s="69"/>
      <c r="E6" s="20"/>
      <c r="F6" s="20">
        <f aca="true" t="shared" si="0" ref="F6:F11">H$13*C6+H$14</f>
        <v>1.2173370070649607</v>
      </c>
      <c r="G6" s="144"/>
      <c r="H6" s="22">
        <f aca="true" t="shared" si="1" ref="H6:H11">10^F6</f>
        <v>16.494418412012646</v>
      </c>
      <c r="I6" s="37"/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126" t="s">
        <v>187</v>
      </c>
      <c r="Q6" s="25"/>
      <c r="S6" s="9">
        <v>1</v>
      </c>
      <c r="T6" s="81">
        <f aca="true" t="shared" si="2" ref="T6:T11">M50</f>
        <v>0</v>
      </c>
      <c r="U6" s="114">
        <f aca="true" t="shared" si="3" ref="U6:U11">O50</f>
        <v>3.921754086128087</v>
      </c>
      <c r="V6" s="17">
        <f aca="true" t="shared" si="4" ref="V6:V11">LOG10(U6)</f>
        <v>0.5934803577188265</v>
      </c>
      <c r="W6" s="17" t="e">
        <f aca="true" t="shared" si="5" ref="W6:W11">Y$13*T6+Y$14</f>
        <v>#DIV/0!</v>
      </c>
      <c r="X6" s="79" t="e">
        <f aca="true" t="shared" si="6" ref="X6:X11">((ABS(W6-V6))/W6)*10</f>
        <v>#DIV/0!</v>
      </c>
      <c r="Y6" s="47" t="e">
        <f aca="true" t="shared" si="7" ref="Y6:Y11">10^W6</f>
        <v>#DIV/0!</v>
      </c>
      <c r="AA6" s="181" t="s">
        <v>69</v>
      </c>
      <c r="AB6" s="197"/>
      <c r="AC6" s="197"/>
      <c r="AD6" s="198"/>
    </row>
    <row r="7" spans="2:30" ht="15">
      <c r="B7" s="19">
        <v>2</v>
      </c>
      <c r="C7" s="123">
        <v>100.9497896243275</v>
      </c>
      <c r="D7" s="114">
        <v>150.41978792414557</v>
      </c>
      <c r="E7" s="20">
        <f>LOG10(D7)</f>
        <v>2.177304972033402</v>
      </c>
      <c r="F7" s="20">
        <f t="shared" si="0"/>
        <v>2.1773049720334026</v>
      </c>
      <c r="G7" s="144">
        <f>((ABS(F7-E7))/F7)</f>
        <v>2.0396279600433013E-16</v>
      </c>
      <c r="H7" s="22">
        <f t="shared" si="1"/>
        <v>150.41978792414585</v>
      </c>
      <c r="I7" s="38"/>
      <c r="J7" s="56" t="s">
        <v>30</v>
      </c>
      <c r="K7" s="57"/>
      <c r="L7" s="25"/>
      <c r="M7" s="80"/>
      <c r="N7" s="123">
        <v>39.92682555815259</v>
      </c>
      <c r="O7" s="27">
        <f aca="true" t="shared" si="8" ref="O7:O18">H$13*N7+H$14</f>
        <v>1.2173370070649607</v>
      </c>
      <c r="P7" s="72">
        <f aca="true" t="shared" si="9" ref="P7:P18">10^O7</f>
        <v>16.494418412012646</v>
      </c>
      <c r="Q7" s="25"/>
      <c r="S7" s="9">
        <v>2</v>
      </c>
      <c r="T7" s="81">
        <f t="shared" si="2"/>
        <v>0</v>
      </c>
      <c r="U7" s="114">
        <f t="shared" si="3"/>
        <v>3.921754086128087</v>
      </c>
      <c r="V7" s="17">
        <f t="shared" si="4"/>
        <v>0.5934803577188265</v>
      </c>
      <c r="W7" s="17" t="e">
        <f t="shared" si="5"/>
        <v>#DIV/0!</v>
      </c>
      <c r="X7" s="79" t="e">
        <f t="shared" si="6"/>
        <v>#DIV/0!</v>
      </c>
      <c r="Y7" s="47" t="e">
        <f t="shared" si="7"/>
        <v>#DIV/0!</v>
      </c>
      <c r="AA7" s="26" t="s">
        <v>59</v>
      </c>
      <c r="AB7" s="115" t="s">
        <v>25</v>
      </c>
      <c r="AC7" s="115" t="s">
        <v>26</v>
      </c>
      <c r="AD7" s="130" t="s">
        <v>187</v>
      </c>
    </row>
    <row r="8" spans="2:30" ht="13.5" thickBot="1">
      <c r="B8" s="19">
        <v>3</v>
      </c>
      <c r="C8" s="123">
        <v>143.8953685530893</v>
      </c>
      <c r="D8" s="114">
        <v>712.6773153502264</v>
      </c>
      <c r="E8" s="20">
        <f>LOG10(D8)</f>
        <v>2.852892935343872</v>
      </c>
      <c r="F8" s="20">
        <f t="shared" si="0"/>
        <v>2.852892935343872</v>
      </c>
      <c r="G8" s="144">
        <f>((ABS(F8-E8))/F8)</f>
        <v>0</v>
      </c>
      <c r="H8" s="22">
        <f t="shared" si="1"/>
        <v>712.6773153502271</v>
      </c>
      <c r="I8" s="39"/>
      <c r="J8" s="58" t="s">
        <v>23</v>
      </c>
      <c r="K8" s="59" t="s">
        <v>24</v>
      </c>
      <c r="L8" s="25"/>
      <c r="M8" s="80"/>
      <c r="N8" s="123">
        <v>100.9497896243275</v>
      </c>
      <c r="O8" s="27">
        <f t="shared" si="8"/>
        <v>2.1773049720334026</v>
      </c>
      <c r="P8" s="72">
        <f t="shared" si="9"/>
        <v>150.41978792414585</v>
      </c>
      <c r="Q8" s="25"/>
      <c r="S8" s="9">
        <v>3</v>
      </c>
      <c r="T8" s="81">
        <f t="shared" si="2"/>
        <v>0</v>
      </c>
      <c r="U8" s="114">
        <f t="shared" si="3"/>
        <v>3.921754086128087</v>
      </c>
      <c r="V8" s="17">
        <f t="shared" si="4"/>
        <v>0.5934803577188265</v>
      </c>
      <c r="W8" s="17" t="e">
        <f t="shared" si="5"/>
        <v>#DIV/0!</v>
      </c>
      <c r="X8" s="79" t="e">
        <f t="shared" si="6"/>
        <v>#DIV/0!</v>
      </c>
      <c r="Y8" s="47" t="e">
        <f t="shared" si="7"/>
        <v>#DIV/0!</v>
      </c>
      <c r="AA8" s="116"/>
      <c r="AB8" s="60"/>
      <c r="AC8" s="117" t="e">
        <f aca="true" t="shared" si="10" ref="AC8:AC19">Y$13*AB8+Y$14</f>
        <v>#DIV/0!</v>
      </c>
      <c r="AD8" s="72" t="e">
        <f aca="true" t="shared" si="11" ref="AD8:AD19">10^AC8</f>
        <v>#DIV/0!</v>
      </c>
    </row>
    <row r="9" spans="2:30" ht="12.75">
      <c r="B9" s="19">
        <v>4</v>
      </c>
      <c r="C9" s="123">
        <v>169.67634129690953</v>
      </c>
      <c r="D9" s="114">
        <v>1813.259902100202</v>
      </c>
      <c r="E9" s="20">
        <f>LOG10(D9)</f>
        <v>3.2584600577955705</v>
      </c>
      <c r="F9" s="20">
        <f t="shared" si="0"/>
        <v>3.258460057795571</v>
      </c>
      <c r="G9" s="144">
        <f>((ABS(F9-E9))/F9)</f>
        <v>1.362880630645201E-16</v>
      </c>
      <c r="H9" s="22">
        <f t="shared" si="1"/>
        <v>1813.2599021002036</v>
      </c>
      <c r="I9" s="39"/>
      <c r="J9" s="60"/>
      <c r="K9" s="61">
        <f aca="true" t="shared" si="12" ref="K9:K16">J9/4</f>
        <v>0</v>
      </c>
      <c r="L9" s="25"/>
      <c r="M9" s="80"/>
      <c r="N9" s="123">
        <v>143.8953685530893</v>
      </c>
      <c r="O9" s="27">
        <f t="shared" si="8"/>
        <v>2.852892935343872</v>
      </c>
      <c r="P9" s="72">
        <f t="shared" si="9"/>
        <v>712.6773153502271</v>
      </c>
      <c r="Q9" s="25"/>
      <c r="S9" s="9">
        <v>4</v>
      </c>
      <c r="T9" s="81">
        <f t="shared" si="2"/>
        <v>0</v>
      </c>
      <c r="U9" s="114">
        <f t="shared" si="3"/>
        <v>3.921754086128087</v>
      </c>
      <c r="V9" s="17">
        <f t="shared" si="4"/>
        <v>0.5934803577188265</v>
      </c>
      <c r="W9" s="17" t="e">
        <f t="shared" si="5"/>
        <v>#DIV/0!</v>
      </c>
      <c r="X9" s="79" t="e">
        <f t="shared" si="6"/>
        <v>#DIV/0!</v>
      </c>
      <c r="Y9" s="47" t="e">
        <f t="shared" si="7"/>
        <v>#DIV/0!</v>
      </c>
      <c r="AA9" s="116"/>
      <c r="AB9" s="60"/>
      <c r="AC9" s="117" t="e">
        <f t="shared" si="10"/>
        <v>#DIV/0!</v>
      </c>
      <c r="AD9" s="72" t="e">
        <f t="shared" si="11"/>
        <v>#DIV/0!</v>
      </c>
    </row>
    <row r="10" spans="2:30" ht="12.75">
      <c r="B10" s="19">
        <v>5</v>
      </c>
      <c r="C10" s="123">
        <v>200.96124967474825</v>
      </c>
      <c r="D10" s="114">
        <v>5631.330405313959</v>
      </c>
      <c r="E10" s="20">
        <f>LOG10(D10)</f>
        <v>3.7506110093149023</v>
      </c>
      <c r="F10" s="20">
        <f t="shared" si="0"/>
        <v>3.7506110093149028</v>
      </c>
      <c r="G10" s="144">
        <f>((ABS(F10-E10))/F10)</f>
        <v>1.18404496959865E-16</v>
      </c>
      <c r="H10" s="22">
        <f t="shared" si="1"/>
        <v>5631.330405313969</v>
      </c>
      <c r="I10" s="39"/>
      <c r="J10" s="60"/>
      <c r="K10" s="61">
        <f t="shared" si="12"/>
        <v>0</v>
      </c>
      <c r="L10" s="25"/>
      <c r="M10" s="80"/>
      <c r="N10" s="123">
        <v>169.67634129690953</v>
      </c>
      <c r="O10" s="27">
        <f t="shared" si="8"/>
        <v>3.258460057795571</v>
      </c>
      <c r="P10" s="72">
        <f t="shared" si="9"/>
        <v>1813.2599021002036</v>
      </c>
      <c r="Q10" s="25"/>
      <c r="S10" s="9">
        <v>5</v>
      </c>
      <c r="T10" s="81">
        <f t="shared" si="2"/>
        <v>0</v>
      </c>
      <c r="U10" s="114">
        <f t="shared" si="3"/>
        <v>3.921754086128087</v>
      </c>
      <c r="V10" s="17">
        <f t="shared" si="4"/>
        <v>0.5934803577188265</v>
      </c>
      <c r="W10" s="17" t="e">
        <f t="shared" si="5"/>
        <v>#DIV/0!</v>
      </c>
      <c r="X10" s="79" t="e">
        <f t="shared" si="6"/>
        <v>#DIV/0!</v>
      </c>
      <c r="Y10" s="47" t="e">
        <f t="shared" si="7"/>
        <v>#DIV/0!</v>
      </c>
      <c r="AA10" s="116"/>
      <c r="AB10" s="60"/>
      <c r="AC10" s="117" t="e">
        <f t="shared" si="10"/>
        <v>#DIV/0!</v>
      </c>
      <c r="AD10" s="72" t="e">
        <f t="shared" si="11"/>
        <v>#DIV/0!</v>
      </c>
    </row>
    <row r="11" spans="2:30" ht="13.5" thickBot="1">
      <c r="B11" s="19">
        <v>6</v>
      </c>
      <c r="C11" s="123">
        <v>242.8717504696433</v>
      </c>
      <c r="D11" s="114">
        <v>25698.980325754706</v>
      </c>
      <c r="E11" s="20">
        <f>LOG10(D11)</f>
        <v>4.4099158919039265</v>
      </c>
      <c r="F11" s="20">
        <f t="shared" si="0"/>
        <v>4.4099158919039265</v>
      </c>
      <c r="G11" s="144">
        <f>((ABS(F11-E11))/F11)</f>
        <v>0</v>
      </c>
      <c r="H11" s="22">
        <f t="shared" si="1"/>
        <v>25698.980325754706</v>
      </c>
      <c r="I11" s="39"/>
      <c r="J11" s="60"/>
      <c r="K11" s="61">
        <f t="shared" si="12"/>
        <v>0</v>
      </c>
      <c r="L11" s="25"/>
      <c r="M11" s="80"/>
      <c r="N11" s="123">
        <v>200.96124967474825</v>
      </c>
      <c r="O11" s="27">
        <f t="shared" si="8"/>
        <v>3.7506110093149028</v>
      </c>
      <c r="P11" s="72">
        <f t="shared" si="9"/>
        <v>5631.330405313969</v>
      </c>
      <c r="Q11" s="25"/>
      <c r="S11" s="9">
        <v>6</v>
      </c>
      <c r="T11" s="81">
        <f t="shared" si="2"/>
        <v>0</v>
      </c>
      <c r="U11" s="114">
        <f t="shared" si="3"/>
        <v>3.921754086128087</v>
      </c>
      <c r="V11" s="17">
        <f t="shared" si="4"/>
        <v>0.5934803577188265</v>
      </c>
      <c r="W11" s="17" t="e">
        <f t="shared" si="5"/>
        <v>#DIV/0!</v>
      </c>
      <c r="X11" s="79" t="e">
        <f t="shared" si="6"/>
        <v>#DIV/0!</v>
      </c>
      <c r="Y11" s="47" t="e">
        <f t="shared" si="7"/>
        <v>#DIV/0!</v>
      </c>
      <c r="AA11" s="116"/>
      <c r="AB11" s="60"/>
      <c r="AC11" s="117" t="e">
        <f t="shared" si="10"/>
        <v>#DIV/0!</v>
      </c>
      <c r="AD11" s="72" t="e">
        <f t="shared" si="11"/>
        <v>#DIV/0!</v>
      </c>
    </row>
    <row r="12" spans="5:30" ht="13.5" thickBot="1">
      <c r="E12" s="189" t="s">
        <v>58</v>
      </c>
      <c r="F12" s="190"/>
      <c r="G12" s="145">
        <f>AVERAGE(G7:G11)</f>
        <v>9.173107120574305E-17</v>
      </c>
      <c r="I12" s="40"/>
      <c r="J12" s="60"/>
      <c r="K12" s="61">
        <f t="shared" si="12"/>
        <v>0</v>
      </c>
      <c r="L12" s="25"/>
      <c r="M12" s="80"/>
      <c r="N12" s="123">
        <v>242.8717504696433</v>
      </c>
      <c r="O12" s="27">
        <f t="shared" si="8"/>
        <v>4.4099158919039265</v>
      </c>
      <c r="P12" s="72">
        <f t="shared" si="9"/>
        <v>25698.980325754706</v>
      </c>
      <c r="Q12" s="25"/>
      <c r="V12" s="167" t="s">
        <v>58</v>
      </c>
      <c r="W12" s="168"/>
      <c r="X12" s="100" t="e">
        <f>AVERAGE(X6:X11)</f>
        <v>#DIV/0!</v>
      </c>
      <c r="AA12" s="116"/>
      <c r="AB12" s="60"/>
      <c r="AC12" s="117" t="e">
        <f t="shared" si="10"/>
        <v>#DIV/0!</v>
      </c>
      <c r="AD12" s="72" t="e">
        <f t="shared" si="11"/>
        <v>#DIV/0!</v>
      </c>
    </row>
    <row r="13" spans="7:30" ht="12.75">
      <c r="G13" s="88" t="s">
        <v>33</v>
      </c>
      <c r="H13" s="83">
        <f>SLOPE(E7:E11,C7:C11)</f>
        <v>0.01573125756276649</v>
      </c>
      <c r="J13" s="60"/>
      <c r="K13" s="61">
        <f t="shared" si="12"/>
        <v>0</v>
      </c>
      <c r="L13" s="25"/>
      <c r="M13" s="80"/>
      <c r="N13" s="123"/>
      <c r="O13" s="27">
        <f t="shared" si="8"/>
        <v>0.5892378305460144</v>
      </c>
      <c r="P13" s="72">
        <f t="shared" si="9"/>
        <v>3.883629850744168</v>
      </c>
      <c r="Q13" s="25"/>
      <c r="X13" s="88" t="s">
        <v>33</v>
      </c>
      <c r="Y13" s="83" t="e">
        <f>SLOPE(V6:V11,T6:T11)</f>
        <v>#DIV/0!</v>
      </c>
      <c r="AA13" s="116"/>
      <c r="AB13" s="60"/>
      <c r="AC13" s="117" t="e">
        <f t="shared" si="10"/>
        <v>#DIV/0!</v>
      </c>
      <c r="AD13" s="72" t="e">
        <f t="shared" si="11"/>
        <v>#DIV/0!</v>
      </c>
    </row>
    <row r="14" spans="7:30" ht="12.75">
      <c r="G14" s="89" t="s">
        <v>34</v>
      </c>
      <c r="H14" s="85">
        <f>INTERCEPT(E7:E11,C7:C11)</f>
        <v>0.5892378305460144</v>
      </c>
      <c r="I14" s="36"/>
      <c r="J14" s="60"/>
      <c r="K14" s="61">
        <f t="shared" si="12"/>
        <v>0</v>
      </c>
      <c r="L14" s="25"/>
      <c r="M14" s="80"/>
      <c r="N14" s="60"/>
      <c r="O14" s="27">
        <f t="shared" si="8"/>
        <v>0.5892378305460144</v>
      </c>
      <c r="P14" s="72">
        <f t="shared" si="9"/>
        <v>3.883629850744168</v>
      </c>
      <c r="Q14" s="25"/>
      <c r="X14" s="89" t="s">
        <v>34</v>
      </c>
      <c r="Y14" s="85" t="e">
        <f>INTERCEPT(V6:V11,T6:T11)</f>
        <v>#DIV/0!</v>
      </c>
      <c r="AA14" s="116"/>
      <c r="AB14" s="60"/>
      <c r="AC14" s="117" t="e">
        <f t="shared" si="10"/>
        <v>#DIV/0!</v>
      </c>
      <c r="AD14" s="72" t="e">
        <f t="shared" si="11"/>
        <v>#DIV/0!</v>
      </c>
    </row>
    <row r="15" spans="7:30" ht="13.5" thickBot="1">
      <c r="G15" s="90" t="s">
        <v>35</v>
      </c>
      <c r="H15" s="87">
        <f>RSQ(E7:E11,C7:C11)</f>
        <v>1.0000000000000004</v>
      </c>
      <c r="I15" s="36"/>
      <c r="J15" s="60"/>
      <c r="K15" s="61">
        <f t="shared" si="12"/>
        <v>0</v>
      </c>
      <c r="L15" s="25"/>
      <c r="M15" s="80"/>
      <c r="N15" s="60"/>
      <c r="O15" s="27">
        <f t="shared" si="8"/>
        <v>0.5892378305460144</v>
      </c>
      <c r="P15" s="72">
        <f t="shared" si="9"/>
        <v>3.883629850744168</v>
      </c>
      <c r="Q15" s="25"/>
      <c r="X15" s="90" t="s">
        <v>35</v>
      </c>
      <c r="Y15" s="87" t="e">
        <f>RSQ(V6:V11,T6:T11)</f>
        <v>#DIV/0!</v>
      </c>
      <c r="AA15" s="116"/>
      <c r="AB15" s="60"/>
      <c r="AC15" s="117" t="e">
        <f t="shared" si="10"/>
        <v>#DIV/0!</v>
      </c>
      <c r="AD15" s="72" t="e">
        <f t="shared" si="11"/>
        <v>#DIV/0!</v>
      </c>
    </row>
    <row r="16" spans="9:30" ht="12.75">
      <c r="I16" s="36"/>
      <c r="J16" s="60"/>
      <c r="K16" s="61">
        <f t="shared" si="12"/>
        <v>0</v>
      </c>
      <c r="L16" s="25"/>
      <c r="M16" s="80"/>
      <c r="N16" s="60"/>
      <c r="O16" s="27">
        <f t="shared" si="8"/>
        <v>0.5892378305460144</v>
      </c>
      <c r="P16" s="72">
        <f t="shared" si="9"/>
        <v>3.883629850744168</v>
      </c>
      <c r="Q16" s="25"/>
      <c r="AA16" s="116"/>
      <c r="AB16" s="60"/>
      <c r="AC16" s="117" t="e">
        <f t="shared" si="10"/>
        <v>#DIV/0!</v>
      </c>
      <c r="AD16" s="72" t="e">
        <f t="shared" si="11"/>
        <v>#DIV/0!</v>
      </c>
    </row>
    <row r="17" spans="12:30" ht="12.75">
      <c r="L17" s="25"/>
      <c r="M17" s="80"/>
      <c r="N17" s="60"/>
      <c r="O17" s="27">
        <f t="shared" si="8"/>
        <v>0.5892378305460144</v>
      </c>
      <c r="P17" s="72">
        <f t="shared" si="9"/>
        <v>3.883629850744168</v>
      </c>
      <c r="Q17" s="25"/>
      <c r="AA17" s="116"/>
      <c r="AB17" s="60"/>
      <c r="AC17" s="117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0"/>
      <c r="N18" s="60"/>
      <c r="O18" s="27">
        <f t="shared" si="8"/>
        <v>0.5892378305460144</v>
      </c>
      <c r="P18" s="72">
        <f t="shared" si="9"/>
        <v>3.883629850744168</v>
      </c>
      <c r="Q18" s="25"/>
      <c r="AA18" s="116"/>
      <c r="AB18" s="60"/>
      <c r="AC18" s="117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P19" s="25"/>
      <c r="AA19" s="116"/>
      <c r="AB19" s="60"/>
      <c r="AC19" s="117" t="e">
        <f t="shared" si="10"/>
        <v>#DIV/0!</v>
      </c>
      <c r="AD19" s="72" t="e">
        <f t="shared" si="11"/>
        <v>#DIV/0!</v>
      </c>
    </row>
    <row r="20" spans="10:16" ht="15">
      <c r="J20" s="62" t="s">
        <v>36</v>
      </c>
      <c r="K20" s="63"/>
      <c r="L20" s="25"/>
      <c r="M20" s="74" t="s">
        <v>39</v>
      </c>
      <c r="N20" s="75"/>
      <c r="O20" s="25"/>
      <c r="P20" s="25"/>
    </row>
    <row r="21" spans="10:16" ht="15">
      <c r="J21" s="56" t="s">
        <v>42</v>
      </c>
      <c r="K21" s="57"/>
      <c r="L21" s="25"/>
      <c r="M21" s="48" t="s">
        <v>47</v>
      </c>
      <c r="N21" s="49"/>
      <c r="O21" s="25"/>
      <c r="P21" s="25"/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6" t="s">
        <v>65</v>
      </c>
      <c r="N34" s="177"/>
      <c r="O34" s="177"/>
      <c r="P34" s="185"/>
    </row>
    <row r="35" spans="10:16" ht="15">
      <c r="J35" s="54" t="s">
        <v>45</v>
      </c>
      <c r="K35" s="66"/>
      <c r="L35" s="25"/>
      <c r="M35" s="179" t="s">
        <v>61</v>
      </c>
      <c r="N35" s="191"/>
      <c r="O35" s="191"/>
      <c r="P35" s="192"/>
    </row>
    <row r="36" spans="10:16" ht="15">
      <c r="J36" s="56" t="s">
        <v>42</v>
      </c>
      <c r="K36" s="57"/>
      <c r="L36" s="25"/>
      <c r="M36" s="193" t="s">
        <v>188</v>
      </c>
      <c r="N36" s="194"/>
      <c r="O36" s="194"/>
      <c r="P36" s="195"/>
    </row>
    <row r="37" spans="10:16" ht="15.75" thickBot="1">
      <c r="J37" s="56" t="s">
        <v>30</v>
      </c>
      <c r="K37" s="57"/>
      <c r="L37" s="25"/>
      <c r="M37" s="193" t="s">
        <v>63</v>
      </c>
      <c r="N37" s="196"/>
      <c r="O37" s="196"/>
      <c r="P37" s="195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28" t="s">
        <v>187</v>
      </c>
      <c r="P38" s="129" t="s">
        <v>189</v>
      </c>
    </row>
    <row r="39" spans="10:16" ht="12.75">
      <c r="J39" s="64"/>
      <c r="K39" s="65" t="e">
        <f aca="true" t="shared" si="14" ref="K39:K46">LOG10(J39)*(64)</f>
        <v>#NUM!</v>
      </c>
      <c r="L39" s="25"/>
      <c r="M39" s="104">
        <f>N7</f>
        <v>39.92682555815259</v>
      </c>
      <c r="N39" s="105">
        <f>10^(4*(M39/256))</f>
        <v>4.2058777908477785</v>
      </c>
      <c r="O39" s="105">
        <f>P7</f>
        <v>16.494418412012646</v>
      </c>
      <c r="P39" s="106">
        <f>O39/N39</f>
        <v>3.921754086128087</v>
      </c>
    </row>
    <row r="40" spans="10:16" ht="12.75">
      <c r="J40" s="60"/>
      <c r="K40" s="65" t="e">
        <f t="shared" si="14"/>
        <v>#NUM!</v>
      </c>
      <c r="L40" s="25"/>
      <c r="M40" s="104">
        <f>N8</f>
        <v>100.9497896243275</v>
      </c>
      <c r="N40" s="105">
        <f>10^(4*(M40/256))</f>
        <v>37.78683027156497</v>
      </c>
      <c r="O40" s="105">
        <f>P8</f>
        <v>150.41978792414585</v>
      </c>
      <c r="P40" s="106">
        <f>O40/N40</f>
        <v>3.9807463828829928</v>
      </c>
    </row>
    <row r="41" spans="10:16" ht="12.75">
      <c r="J41" s="60"/>
      <c r="K41" s="65" t="e">
        <f t="shared" si="14"/>
        <v>#NUM!</v>
      </c>
      <c r="L41" s="25"/>
      <c r="M41" s="104">
        <f>N9</f>
        <v>143.8953685530893</v>
      </c>
      <c r="N41" s="105">
        <f>10^(4*(M41/256))</f>
        <v>177.1597805479133</v>
      </c>
      <c r="O41" s="105">
        <f>P9</f>
        <v>712.6773153502271</v>
      </c>
      <c r="P41" s="106">
        <f>O41/N41</f>
        <v>4.022794074061758</v>
      </c>
    </row>
    <row r="42" spans="10:16" ht="12.75">
      <c r="J42" s="60"/>
      <c r="K42" s="65" t="e">
        <f t="shared" si="14"/>
        <v>#NUM!</v>
      </c>
      <c r="L42" s="25"/>
      <c r="M42" s="104">
        <f>N10</f>
        <v>169.67634129690953</v>
      </c>
      <c r="N42" s="105">
        <f>10^(4*(M42/256))</f>
        <v>447.912139222982</v>
      </c>
      <c r="O42" s="105">
        <f>P10</f>
        <v>1813.2599021002036</v>
      </c>
      <c r="P42" s="106">
        <f>O42/N42</f>
        <v>4.048249072342103</v>
      </c>
    </row>
    <row r="43" spans="10:16" ht="12.75">
      <c r="J43" s="60"/>
      <c r="K43" s="65" t="e">
        <f t="shared" si="14"/>
        <v>#NUM!</v>
      </c>
      <c r="L43" s="25"/>
      <c r="M43" s="104">
        <f>N11</f>
        <v>200.96124967474825</v>
      </c>
      <c r="N43" s="105">
        <f>10^(4*(M43/256))</f>
        <v>1380.446328990145</v>
      </c>
      <c r="O43" s="105">
        <f>P11</f>
        <v>5631.330405313969</v>
      </c>
      <c r="P43" s="106">
        <f>O43/N43</f>
        <v>4.079354834051046</v>
      </c>
    </row>
    <row r="44" spans="1:12" ht="13.5" thickBot="1">
      <c r="A44" s="10"/>
      <c r="B44" s="10"/>
      <c r="C44" s="10"/>
      <c r="D44" s="10"/>
      <c r="E44" s="141"/>
      <c r="F44" s="23"/>
      <c r="G44" s="141"/>
      <c r="H44" s="23"/>
      <c r="J44" s="60"/>
      <c r="K44" s="65" t="e">
        <f t="shared" si="14"/>
        <v>#NUM!</v>
      </c>
      <c r="L44" s="25"/>
    </row>
    <row r="45" spans="1:15" ht="13.5" thickBot="1">
      <c r="A45" s="135" t="s">
        <v>105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0"/>
      <c r="K45" s="65" t="e">
        <f t="shared" si="14"/>
        <v>#NUM!</v>
      </c>
      <c r="L45" s="25"/>
      <c r="M45" s="176" t="s">
        <v>117</v>
      </c>
      <c r="N45" s="177"/>
      <c r="O45" s="178"/>
    </row>
    <row r="46" spans="1:15" ht="15">
      <c r="A46" s="133"/>
      <c r="B46" s="16"/>
      <c r="C46" s="23"/>
      <c r="D46" s="16"/>
      <c r="E46" s="16"/>
      <c r="F46" s="23"/>
      <c r="G46" s="23"/>
      <c r="H46" s="156"/>
      <c r="J46" s="60"/>
      <c r="K46" s="65" t="e">
        <f t="shared" si="14"/>
        <v>#NUM!</v>
      </c>
      <c r="M46" s="179" t="s">
        <v>190</v>
      </c>
      <c r="N46" s="191"/>
      <c r="O46" s="199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61"/>
      <c r="J47" s="25"/>
      <c r="K47" s="25"/>
      <c r="M47" s="193" t="s">
        <v>106</v>
      </c>
      <c r="N47" s="194"/>
      <c r="O47" s="200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86"/>
      <c r="N48" s="187"/>
      <c r="O48" s="188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27" t="s">
        <v>191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107</v>
      </c>
      <c r="K50" s="66"/>
      <c r="M50" s="110"/>
      <c r="N50" s="105">
        <f aca="true" t="shared" si="15" ref="N50:N55">10^(4*(M50/256))</f>
        <v>1</v>
      </c>
      <c r="O50" s="112">
        <f>P39*N50</f>
        <v>3.921754086128087</v>
      </c>
      <c r="P50" s="107"/>
    </row>
    <row r="51" spans="1:15" ht="15">
      <c r="A51" s="23"/>
      <c r="I51" s="10"/>
      <c r="J51" s="56" t="s">
        <v>42</v>
      </c>
      <c r="K51" s="57"/>
      <c r="M51" s="113"/>
      <c r="N51" s="105">
        <f t="shared" si="15"/>
        <v>1</v>
      </c>
      <c r="O51" s="112">
        <f>P39*N51</f>
        <v>3.921754086128087</v>
      </c>
    </row>
    <row r="52" spans="9:15" ht="15">
      <c r="I52" s="23"/>
      <c r="J52" s="56" t="s">
        <v>30</v>
      </c>
      <c r="K52" s="57"/>
      <c r="M52" s="113"/>
      <c r="N52" s="105">
        <f t="shared" si="15"/>
        <v>1</v>
      </c>
      <c r="O52" s="112">
        <f>P39*N52</f>
        <v>3.921754086128087</v>
      </c>
    </row>
    <row r="53" spans="9:15" ht="15" thickBot="1">
      <c r="I53" s="23"/>
      <c r="J53" s="58" t="s">
        <v>108</v>
      </c>
      <c r="K53" s="59" t="s">
        <v>24</v>
      </c>
      <c r="M53" s="113"/>
      <c r="N53" s="105">
        <f t="shared" si="15"/>
        <v>1</v>
      </c>
      <c r="O53" s="112">
        <f>P39*N53</f>
        <v>3.921754086128087</v>
      </c>
    </row>
    <row r="54" spans="10:15" ht="12.75">
      <c r="J54" s="64">
        <v>7</v>
      </c>
      <c r="K54" s="65">
        <f aca="true" t="shared" si="16" ref="K54:K61">LOG10(J54)*(256/LOG10(262144))</f>
        <v>39.92682555815259</v>
      </c>
      <c r="M54" s="113"/>
      <c r="N54" s="105">
        <f t="shared" si="15"/>
        <v>1</v>
      </c>
      <c r="O54" s="112">
        <f>P39*N54</f>
        <v>3.921754086128087</v>
      </c>
    </row>
    <row r="55" spans="10:15" ht="12.75">
      <c r="J55" s="60">
        <v>137</v>
      </c>
      <c r="K55" s="65">
        <f t="shared" si="16"/>
        <v>100.9497896243275</v>
      </c>
      <c r="M55" s="113"/>
      <c r="N55" s="105">
        <f t="shared" si="15"/>
        <v>1</v>
      </c>
      <c r="O55" s="112">
        <f>P39*N55</f>
        <v>3.921754086128087</v>
      </c>
    </row>
    <row r="56" spans="10:11" ht="12.75">
      <c r="J56" s="60">
        <v>1111</v>
      </c>
      <c r="K56" s="65">
        <f t="shared" si="16"/>
        <v>143.8953685530893</v>
      </c>
    </row>
    <row r="57" spans="10:11" ht="12.75">
      <c r="J57" s="60">
        <v>3903</v>
      </c>
      <c r="K57" s="65">
        <f t="shared" si="16"/>
        <v>169.67634129690953</v>
      </c>
    </row>
    <row r="58" spans="10:11" ht="12.75">
      <c r="J58" s="60">
        <v>17930</v>
      </c>
      <c r="K58" s="65">
        <f t="shared" si="16"/>
        <v>200.96124967474825</v>
      </c>
    </row>
    <row r="59" spans="10:11" ht="12.75">
      <c r="J59" s="60">
        <v>138250</v>
      </c>
      <c r="K59" s="65">
        <f t="shared" si="16"/>
        <v>242.8717504696433</v>
      </c>
    </row>
    <row r="60" spans="10:11" ht="12.75">
      <c r="J60" s="60"/>
      <c r="K60" s="65" t="e">
        <f t="shared" si="16"/>
        <v>#NUM!</v>
      </c>
    </row>
    <row r="61" spans="10:11" ht="12.75">
      <c r="J61" s="60"/>
      <c r="K61" s="65" t="e">
        <f t="shared" si="16"/>
        <v>#NUM!</v>
      </c>
    </row>
  </sheetData>
  <sheetProtection password="CF48" sheet="1"/>
  <protectedRanges>
    <protectedRange sqref="M7:N18" name="Range2"/>
    <protectedRange sqref="C6:C11" name="Range1"/>
  </protectedRanges>
  <mergeCells count="14">
    <mergeCell ref="M47:O47"/>
    <mergeCell ref="M48:O48"/>
    <mergeCell ref="M34:P34"/>
    <mergeCell ref="M35:P35"/>
    <mergeCell ref="M36:P36"/>
    <mergeCell ref="M37:P37"/>
    <mergeCell ref="M45:O45"/>
    <mergeCell ref="M46:O46"/>
    <mergeCell ref="M4:P4"/>
    <mergeCell ref="M5:P5"/>
    <mergeCell ref="AA5:AD5"/>
    <mergeCell ref="AA6:AD6"/>
    <mergeCell ref="E12:F12"/>
    <mergeCell ref="V12:W12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D7" sqref="D7:D11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31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9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S3" s="73" t="s">
        <v>68</v>
      </c>
    </row>
    <row r="4" spans="2:16" ht="21" thickBot="1">
      <c r="B4" s="6"/>
      <c r="J4" s="52" t="s">
        <v>40</v>
      </c>
      <c r="K4" s="53"/>
      <c r="L4" s="25"/>
      <c r="M4" s="179" t="s">
        <v>37</v>
      </c>
      <c r="N4" s="170"/>
      <c r="O4" s="170"/>
      <c r="P4" s="180"/>
    </row>
    <row r="5" spans="2:30" ht="15.75" thickBot="1">
      <c r="B5" s="2" t="s">
        <v>12</v>
      </c>
      <c r="C5" s="8" t="s">
        <v>11</v>
      </c>
      <c r="D5" s="3" t="s">
        <v>126</v>
      </c>
      <c r="E5" s="124" t="s">
        <v>127</v>
      </c>
      <c r="F5" s="3" t="s">
        <v>13</v>
      </c>
      <c r="G5" s="7" t="s">
        <v>10</v>
      </c>
      <c r="H5" s="125" t="s">
        <v>128</v>
      </c>
      <c r="J5" s="54" t="s">
        <v>41</v>
      </c>
      <c r="K5" s="55"/>
      <c r="L5" s="25"/>
      <c r="M5" s="181" t="s">
        <v>74</v>
      </c>
      <c r="N5" s="182"/>
      <c r="O5" s="182"/>
      <c r="P5" s="183"/>
      <c r="S5" s="2" t="s">
        <v>12</v>
      </c>
      <c r="T5" s="8" t="s">
        <v>11</v>
      </c>
      <c r="U5" s="3" t="s">
        <v>126</v>
      </c>
      <c r="V5" s="124" t="s">
        <v>127</v>
      </c>
      <c r="W5" s="3" t="s">
        <v>13</v>
      </c>
      <c r="X5" s="7" t="s">
        <v>10</v>
      </c>
      <c r="Y5" s="125" t="s">
        <v>128</v>
      </c>
      <c r="AA5" s="179" t="s">
        <v>37</v>
      </c>
      <c r="AB5" s="170"/>
      <c r="AC5" s="170"/>
      <c r="AD5" s="180"/>
    </row>
    <row r="6" spans="2:30" ht="15.75" thickBot="1">
      <c r="B6" s="9">
        <v>1</v>
      </c>
      <c r="C6" s="122">
        <v>95.49149180680709</v>
      </c>
      <c r="D6" s="114"/>
      <c r="E6" s="17"/>
      <c r="F6" s="17">
        <f aca="true" t="shared" si="0" ref="F6:F11">H$13*C6+H$14</f>
        <v>2.561998018779759</v>
      </c>
      <c r="G6" s="44"/>
      <c r="H6" s="43">
        <f aca="true" t="shared" si="1" ref="H6:H11">10^F6</f>
        <v>364.7522829480895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129</v>
      </c>
      <c r="Q6" s="25"/>
      <c r="S6" s="9">
        <v>1</v>
      </c>
      <c r="T6" s="97">
        <f aca="true" t="shared" si="2" ref="T6:T11">M50</f>
        <v>0</v>
      </c>
      <c r="U6" s="114">
        <f aca="true" t="shared" si="3" ref="U6:U11">O50</f>
        <v>11.74744605245718</v>
      </c>
      <c r="V6" s="17">
        <f aca="true" t="shared" si="4" ref="V6:V11">LOG10(U6)</f>
        <v>1.0699434592983983</v>
      </c>
      <c r="W6" s="17" t="e">
        <f aca="true" t="shared" si="5" ref="W6:W11">Y$13*T6+Y$14</f>
        <v>#DIV/0!</v>
      </c>
      <c r="X6" s="44" t="e">
        <f aca="true" t="shared" si="6" ref="X6:X11">((ABS(W6-V6))/W6)*10</f>
        <v>#DIV/0!</v>
      </c>
      <c r="Y6" s="43" t="e">
        <f aca="true" t="shared" si="7" ref="Y6:Y11">10^W6</f>
        <v>#DIV/0!</v>
      </c>
      <c r="AA6" s="181" t="s">
        <v>69</v>
      </c>
      <c r="AB6" s="182"/>
      <c r="AC6" s="182"/>
      <c r="AD6" s="183"/>
    </row>
    <row r="7" spans="2:30" ht="15">
      <c r="B7" s="9">
        <v>2</v>
      </c>
      <c r="C7" s="122">
        <v>119.2962458360197</v>
      </c>
      <c r="D7" s="114">
        <v>895.7974126546906</v>
      </c>
      <c r="E7" s="41">
        <f>LOG10(D7)</f>
        <v>2.9522098037311144</v>
      </c>
      <c r="F7" s="41">
        <f>H$13*C7+H$14</f>
        <v>2.937346966912876</v>
      </c>
      <c r="G7" s="45">
        <f>((ABS(F7-E7))/F7)</f>
        <v>0.005059952734783435</v>
      </c>
      <c r="H7" s="46">
        <f t="shared" si="1"/>
        <v>865.6592357901172</v>
      </c>
      <c r="J7" s="56" t="s">
        <v>30</v>
      </c>
      <c r="K7" s="57"/>
      <c r="L7" s="25"/>
      <c r="M7" s="80"/>
      <c r="N7" s="122">
        <v>95.49149180680709</v>
      </c>
      <c r="O7" s="27">
        <f aca="true" t="shared" si="8" ref="O7:O18">H$13*N7+H$14</f>
        <v>2.561998018779759</v>
      </c>
      <c r="P7" s="71">
        <f aca="true" t="shared" si="9" ref="P7:P18">10^O7</f>
        <v>364.7522829480895</v>
      </c>
      <c r="Q7" s="25"/>
      <c r="S7" s="9">
        <v>2</v>
      </c>
      <c r="T7" s="97">
        <f t="shared" si="2"/>
        <v>0</v>
      </c>
      <c r="U7" s="114">
        <f t="shared" si="3"/>
        <v>11.74744605245718</v>
      </c>
      <c r="V7" s="41">
        <f t="shared" si="4"/>
        <v>1.0699434592983983</v>
      </c>
      <c r="W7" s="41" t="e">
        <f t="shared" si="5"/>
        <v>#DIV/0!</v>
      </c>
      <c r="X7" s="45" t="e">
        <f t="shared" si="6"/>
        <v>#DIV/0!</v>
      </c>
      <c r="Y7" s="46" t="e">
        <f t="shared" si="7"/>
        <v>#DIV/0!</v>
      </c>
      <c r="AA7" s="26" t="s">
        <v>59</v>
      </c>
      <c r="AB7" s="115" t="s">
        <v>25</v>
      </c>
      <c r="AC7" s="115" t="s">
        <v>26</v>
      </c>
      <c r="AD7" s="26" t="s">
        <v>129</v>
      </c>
    </row>
    <row r="8" spans="2:30" ht="13.5" thickBot="1">
      <c r="B8" s="9">
        <v>3</v>
      </c>
      <c r="C8" s="122">
        <v>152.20867819186557</v>
      </c>
      <c r="D8" s="162">
        <v>2782.3448849551824</v>
      </c>
      <c r="E8" s="41">
        <f>LOG10(D8)</f>
        <v>3.44441096187079</v>
      </c>
      <c r="F8" s="41">
        <f t="shared" si="0"/>
        <v>3.456304098337507</v>
      </c>
      <c r="G8" s="45">
        <f>((ABS(F8-E8))/F8)</f>
        <v>0.003440998282656142</v>
      </c>
      <c r="H8" s="46">
        <f t="shared" si="1"/>
        <v>2859.592164116152</v>
      </c>
      <c r="J8" s="58" t="s">
        <v>23</v>
      </c>
      <c r="K8" s="59" t="s">
        <v>24</v>
      </c>
      <c r="L8" s="25"/>
      <c r="M8" s="80"/>
      <c r="N8" s="122">
        <v>119.2962458360197</v>
      </c>
      <c r="O8" s="27">
        <f t="shared" si="8"/>
        <v>2.937346966912876</v>
      </c>
      <c r="P8" s="71">
        <f t="shared" si="9"/>
        <v>865.6592357901172</v>
      </c>
      <c r="Q8" s="25"/>
      <c r="S8" s="9">
        <v>3</v>
      </c>
      <c r="T8" s="97">
        <f t="shared" si="2"/>
        <v>0</v>
      </c>
      <c r="U8" s="114">
        <f t="shared" si="3"/>
        <v>11.74744605245718</v>
      </c>
      <c r="V8" s="41">
        <f t="shared" si="4"/>
        <v>1.0699434592983983</v>
      </c>
      <c r="W8" s="41" t="e">
        <f t="shared" si="5"/>
        <v>#DIV/0!</v>
      </c>
      <c r="X8" s="45" t="e">
        <f t="shared" si="6"/>
        <v>#DIV/0!</v>
      </c>
      <c r="Y8" s="46" t="e">
        <f t="shared" si="7"/>
        <v>#DIV/0!</v>
      </c>
      <c r="AA8" s="116"/>
      <c r="AB8" s="67"/>
      <c r="AC8" s="117" t="e">
        <f aca="true" t="shared" si="10" ref="AC8:AC19">Y$13*AB8+Y$14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2">
        <v>176.34148740198387</v>
      </c>
      <c r="D9" s="114">
        <v>6694.5659813560105</v>
      </c>
      <c r="E9" s="17">
        <f>LOG10(D9)</f>
        <v>3.825722426305145</v>
      </c>
      <c r="F9" s="17">
        <f t="shared" si="0"/>
        <v>3.8368257597417394</v>
      </c>
      <c r="G9" s="44">
        <f>((ABS(F9-E9))/F9)</f>
        <v>0.0028938852405281023</v>
      </c>
      <c r="H9" s="47">
        <f t="shared" si="1"/>
        <v>6867.928413694812</v>
      </c>
      <c r="J9" s="67"/>
      <c r="K9" s="1">
        <f aca="true" t="shared" si="12" ref="K9:K16">J9/4</f>
        <v>0</v>
      </c>
      <c r="L9" s="25"/>
      <c r="M9" s="80"/>
      <c r="N9" s="122">
        <v>152.20867819186557</v>
      </c>
      <c r="O9" s="27">
        <f t="shared" si="8"/>
        <v>3.456304098337507</v>
      </c>
      <c r="P9" s="71">
        <f t="shared" si="9"/>
        <v>2859.592164116152</v>
      </c>
      <c r="Q9" s="25"/>
      <c r="S9" s="9">
        <v>4</v>
      </c>
      <c r="T9" s="97">
        <f t="shared" si="2"/>
        <v>0</v>
      </c>
      <c r="U9" s="114">
        <f t="shared" si="3"/>
        <v>11.74744605245718</v>
      </c>
      <c r="V9" s="17">
        <f t="shared" si="4"/>
        <v>1.0699434592983983</v>
      </c>
      <c r="W9" s="17" t="e">
        <f t="shared" si="5"/>
        <v>#DIV/0!</v>
      </c>
      <c r="X9" s="44" t="e">
        <f t="shared" si="6"/>
        <v>#DIV/0!</v>
      </c>
      <c r="Y9" s="47" t="e">
        <f t="shared" si="7"/>
        <v>#DIV/0!</v>
      </c>
      <c r="AA9" s="116"/>
      <c r="AB9" s="67"/>
      <c r="AC9" s="117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2">
        <v>205.21264877759583</v>
      </c>
      <c r="D10" s="114">
        <v>19455.386196217074</v>
      </c>
      <c r="E10" s="17">
        <f>LOG10(D10)</f>
        <v>4.28903985612261</v>
      </c>
      <c r="F10" s="17">
        <f t="shared" si="0"/>
        <v>4.292060879601362</v>
      </c>
      <c r="G10" s="44">
        <f>((ABS(F10-E10))/F10)</f>
        <v>0.0007038631472143422</v>
      </c>
      <c r="H10" s="47">
        <f t="shared" si="1"/>
        <v>19591.192845055106</v>
      </c>
      <c r="J10" s="67"/>
      <c r="K10" s="1">
        <f t="shared" si="12"/>
        <v>0</v>
      </c>
      <c r="L10" s="25"/>
      <c r="M10" s="80"/>
      <c r="N10" s="122">
        <v>176.34148740198387</v>
      </c>
      <c r="O10" s="27">
        <f t="shared" si="8"/>
        <v>3.8368257597417394</v>
      </c>
      <c r="P10" s="71">
        <f t="shared" si="9"/>
        <v>6867.928413694812</v>
      </c>
      <c r="Q10" s="25"/>
      <c r="S10" s="9">
        <v>5</v>
      </c>
      <c r="T10" s="97">
        <f t="shared" si="2"/>
        <v>0</v>
      </c>
      <c r="U10" s="114">
        <f t="shared" si="3"/>
        <v>11.74744605245718</v>
      </c>
      <c r="V10" s="17">
        <f t="shared" si="4"/>
        <v>1.0699434592983983</v>
      </c>
      <c r="W10" s="17" t="e">
        <f t="shared" si="5"/>
        <v>#DIV/0!</v>
      </c>
      <c r="X10" s="44" t="e">
        <f t="shared" si="6"/>
        <v>#DIV/0!</v>
      </c>
      <c r="Y10" s="47" t="e">
        <f t="shared" si="7"/>
        <v>#DIV/0!</v>
      </c>
      <c r="AA10" s="116"/>
      <c r="AB10" s="67"/>
      <c r="AC10" s="117" t="e">
        <f t="shared" si="10"/>
        <v>#DIV/0!</v>
      </c>
      <c r="AD10" s="71" t="e">
        <f t="shared" si="11"/>
        <v>#DIV/0!</v>
      </c>
    </row>
    <row r="11" spans="2:30" ht="13.5" thickBot="1">
      <c r="B11" s="9">
        <v>6</v>
      </c>
      <c r="C11" s="137">
        <v>234.43917746149936</v>
      </c>
      <c r="D11" s="114">
        <v>58083.66632553325</v>
      </c>
      <c r="E11" s="17">
        <f>LOG10(D11)</f>
        <v>4.764054021856876</v>
      </c>
      <c r="F11" s="17">
        <f t="shared" si="0"/>
        <v>4.752899365293054</v>
      </c>
      <c r="G11" s="44">
        <f>((ABS(F11-E11))/F11)</f>
        <v>0.002346916209772208</v>
      </c>
      <c r="H11" s="47">
        <f t="shared" si="1"/>
        <v>56610.809528445236</v>
      </c>
      <c r="J11" s="67"/>
      <c r="K11" s="1">
        <f t="shared" si="12"/>
        <v>0</v>
      </c>
      <c r="L11" s="25"/>
      <c r="M11" s="80"/>
      <c r="N11" s="122">
        <v>205.21264877759583</v>
      </c>
      <c r="O11" s="27">
        <f t="shared" si="8"/>
        <v>4.292060879601362</v>
      </c>
      <c r="P11" s="71">
        <f t="shared" si="9"/>
        <v>19591.192845055106</v>
      </c>
      <c r="Q11" s="25"/>
      <c r="S11" s="9">
        <v>6</v>
      </c>
      <c r="T11" s="97">
        <f t="shared" si="2"/>
        <v>0</v>
      </c>
      <c r="U11" s="114">
        <f t="shared" si="3"/>
        <v>11.74744605245718</v>
      </c>
      <c r="V11" s="17">
        <f t="shared" si="4"/>
        <v>1.0699434592983983</v>
      </c>
      <c r="W11" s="17" t="e">
        <f t="shared" si="5"/>
        <v>#DIV/0!</v>
      </c>
      <c r="X11" s="44" t="e">
        <f t="shared" si="6"/>
        <v>#DIV/0!</v>
      </c>
      <c r="Y11" s="47" t="e">
        <f t="shared" si="7"/>
        <v>#DIV/0!</v>
      </c>
      <c r="AA11" s="116"/>
      <c r="AB11" s="67"/>
      <c r="AC11" s="117" t="e">
        <f t="shared" si="10"/>
        <v>#DIV/0!</v>
      </c>
      <c r="AD11" s="71" t="e">
        <f t="shared" si="11"/>
        <v>#DIV/0!</v>
      </c>
    </row>
    <row r="12" spans="5:30" ht="13.5" thickBot="1">
      <c r="E12" s="167" t="s">
        <v>58</v>
      </c>
      <c r="F12" s="168"/>
      <c r="G12" s="99">
        <f>AVERAGE(G7:G11)</f>
        <v>0.002889123122990846</v>
      </c>
      <c r="J12" s="67"/>
      <c r="K12" s="1">
        <f t="shared" si="12"/>
        <v>0</v>
      </c>
      <c r="L12" s="25"/>
      <c r="M12" s="80"/>
      <c r="N12" s="122">
        <v>234.43917746149936</v>
      </c>
      <c r="O12" s="27">
        <f t="shared" si="8"/>
        <v>4.752899365293054</v>
      </c>
      <c r="P12" s="71">
        <f t="shared" si="9"/>
        <v>56610.809528445236</v>
      </c>
      <c r="Q12" s="25"/>
      <c r="V12" s="167" t="s">
        <v>58</v>
      </c>
      <c r="W12" s="168"/>
      <c r="X12" s="99" t="e">
        <f>AVERAGE(X6:X11)</f>
        <v>#DIV/0!</v>
      </c>
      <c r="AA12" s="116"/>
      <c r="AB12" s="67"/>
      <c r="AC12" s="117" t="e">
        <f t="shared" si="10"/>
        <v>#DIV/0!</v>
      </c>
      <c r="AD12" s="71" t="e">
        <f t="shared" si="11"/>
        <v>#DIV/0!</v>
      </c>
    </row>
    <row r="13" spans="7:30" ht="12.75">
      <c r="G13" s="91" t="s">
        <v>33</v>
      </c>
      <c r="H13" s="92">
        <f>SLOPE(E7:E11,C7:C11)</f>
        <v>0.01576781460007936</v>
      </c>
      <c r="J13" s="67"/>
      <c r="K13" s="1">
        <f t="shared" si="12"/>
        <v>0</v>
      </c>
      <c r="L13" s="25"/>
      <c r="M13" s="80"/>
      <c r="N13" s="122"/>
      <c r="O13" s="27">
        <f t="shared" si="8"/>
        <v>1.056305880085028</v>
      </c>
      <c r="P13" s="71">
        <f t="shared" si="9"/>
        <v>11.384288159304935</v>
      </c>
      <c r="Q13" s="25"/>
      <c r="X13" s="91" t="s">
        <v>33</v>
      </c>
      <c r="Y13" s="92" t="e">
        <f>SLOPE(V6:V11,T6:T11)</f>
        <v>#DIV/0!</v>
      </c>
      <c r="AA13" s="116"/>
      <c r="AB13" s="67"/>
      <c r="AC13" s="117" t="e">
        <f t="shared" si="10"/>
        <v>#DIV/0!</v>
      </c>
      <c r="AD13" s="71" t="e">
        <f t="shared" si="11"/>
        <v>#DIV/0!</v>
      </c>
    </row>
    <row r="14" spans="7:30" ht="12.75">
      <c r="G14" s="93" t="s">
        <v>34</v>
      </c>
      <c r="H14" s="94">
        <f>INTERCEPT(E7:E11,C7:C11)</f>
        <v>1.056305880085028</v>
      </c>
      <c r="I14" s="24"/>
      <c r="J14" s="67"/>
      <c r="K14" s="1">
        <f t="shared" si="12"/>
        <v>0</v>
      </c>
      <c r="L14" s="25"/>
      <c r="M14" s="80"/>
      <c r="N14" s="67"/>
      <c r="O14" s="27">
        <f t="shared" si="8"/>
        <v>1.056305880085028</v>
      </c>
      <c r="P14" s="71">
        <f t="shared" si="9"/>
        <v>11.384288159304935</v>
      </c>
      <c r="Q14" s="25"/>
      <c r="X14" s="93" t="s">
        <v>34</v>
      </c>
      <c r="Y14" s="94" t="e">
        <f>INTERCEPT(V6:V11,T6:T11)</f>
        <v>#DIV/0!</v>
      </c>
      <c r="AA14" s="116"/>
      <c r="AB14" s="67"/>
      <c r="AC14" s="117" t="e">
        <f t="shared" si="10"/>
        <v>#DIV/0!</v>
      </c>
      <c r="AD14" s="71" t="e">
        <f t="shared" si="11"/>
        <v>#DIV/0!</v>
      </c>
    </row>
    <row r="15" spans="7:30" ht="13.5" thickBot="1">
      <c r="G15" s="95" t="s">
        <v>35</v>
      </c>
      <c r="H15" s="96">
        <f>RSQ(E7:E11,C7:C11)</f>
        <v>0.9996902885924484</v>
      </c>
      <c r="I15" s="24"/>
      <c r="J15" s="67"/>
      <c r="K15" s="1">
        <f t="shared" si="12"/>
        <v>0</v>
      </c>
      <c r="L15" s="25"/>
      <c r="M15" s="80"/>
      <c r="N15" s="67"/>
      <c r="O15" s="27">
        <f t="shared" si="8"/>
        <v>1.056305880085028</v>
      </c>
      <c r="P15" s="71">
        <f t="shared" si="9"/>
        <v>11.384288159304935</v>
      </c>
      <c r="Q15" s="25"/>
      <c r="X15" s="95" t="s">
        <v>35</v>
      </c>
      <c r="Y15" s="96" t="e">
        <f>RSQ(V6:V11,T6:T11)</f>
        <v>#DIV/0!</v>
      </c>
      <c r="AA15" s="116"/>
      <c r="AB15" s="67"/>
      <c r="AC15" s="117" t="e">
        <f t="shared" si="10"/>
        <v>#DIV/0!</v>
      </c>
      <c r="AD15" s="71" t="e">
        <f t="shared" si="11"/>
        <v>#DIV/0!</v>
      </c>
    </row>
    <row r="16" spans="9:30" ht="12.75">
      <c r="I16" s="24"/>
      <c r="J16" s="67"/>
      <c r="K16" s="1">
        <f t="shared" si="12"/>
        <v>0</v>
      </c>
      <c r="L16" s="25"/>
      <c r="M16" s="80"/>
      <c r="N16" s="67"/>
      <c r="O16" s="27">
        <f t="shared" si="8"/>
        <v>1.056305880085028</v>
      </c>
      <c r="P16" s="71">
        <f t="shared" si="9"/>
        <v>11.384288159304935</v>
      </c>
      <c r="Q16" s="25"/>
      <c r="AA16" s="116"/>
      <c r="AB16" s="67"/>
      <c r="AC16" s="117" t="e">
        <f t="shared" si="10"/>
        <v>#DIV/0!</v>
      </c>
      <c r="AD16" s="71" t="e">
        <f t="shared" si="11"/>
        <v>#DIV/0!</v>
      </c>
    </row>
    <row r="17" spans="12:30" ht="12.75">
      <c r="L17" s="25"/>
      <c r="M17" s="80"/>
      <c r="N17" s="67"/>
      <c r="O17" s="27">
        <f t="shared" si="8"/>
        <v>1.056305880085028</v>
      </c>
      <c r="P17" s="71">
        <f t="shared" si="9"/>
        <v>11.384288159304935</v>
      </c>
      <c r="Q17" s="25"/>
      <c r="AA17" s="116"/>
      <c r="AB17" s="67"/>
      <c r="AC17" s="117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0"/>
      <c r="N18" s="67"/>
      <c r="O18" s="27">
        <f t="shared" si="8"/>
        <v>1.056305880085028</v>
      </c>
      <c r="P18" s="71">
        <f t="shared" si="9"/>
        <v>11.384288159304935</v>
      </c>
      <c r="Q18" s="25"/>
      <c r="AA18" s="116"/>
      <c r="AB18" s="67"/>
      <c r="AC18" s="117" t="e">
        <f t="shared" si="10"/>
        <v>#DIV/0!</v>
      </c>
      <c r="AD18" s="71" t="e">
        <f t="shared" si="11"/>
        <v>#DIV/0!</v>
      </c>
    </row>
    <row r="19" spans="8:30" ht="13.5" thickBot="1">
      <c r="H19">
        <v>21</v>
      </c>
      <c r="J19" s="52" t="s">
        <v>43</v>
      </c>
      <c r="K19" s="53"/>
      <c r="L19" s="25"/>
      <c r="M19" s="25"/>
      <c r="N19" s="25"/>
      <c r="O19" s="25"/>
      <c r="P19" s="25"/>
      <c r="AA19" s="116"/>
      <c r="AB19" s="67"/>
      <c r="AC19" s="117" t="e">
        <f t="shared" si="10"/>
        <v>#DIV/0!</v>
      </c>
      <c r="AD19" s="71" t="e">
        <f t="shared" si="11"/>
        <v>#DIV/0!</v>
      </c>
    </row>
    <row r="20" spans="8:25" ht="15">
      <c r="H20">
        <v>56.5</v>
      </c>
      <c r="J20" s="62" t="s">
        <v>36</v>
      </c>
      <c r="K20" s="63"/>
      <c r="L20" s="25"/>
      <c r="M20" s="74" t="s">
        <v>39</v>
      </c>
      <c r="N20" s="75"/>
      <c r="O20" s="25"/>
      <c r="P20" s="25"/>
      <c r="Y20">
        <v>21</v>
      </c>
    </row>
    <row r="21" spans="10:25" ht="15">
      <c r="J21" s="56" t="s">
        <v>42</v>
      </c>
      <c r="K21" s="57"/>
      <c r="L21" s="25"/>
      <c r="M21" s="48" t="s">
        <v>47</v>
      </c>
      <c r="N21" s="49"/>
      <c r="O21" s="25"/>
      <c r="P21" s="25"/>
      <c r="Y21">
        <v>56.5</v>
      </c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8"/>
      <c r="K24" s="70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7"/>
      <c r="K25" s="70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7"/>
      <c r="K26" s="70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7"/>
      <c r="K27" s="70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7"/>
      <c r="K28" s="70" t="e">
        <f t="shared" si="13"/>
        <v>#NUM!</v>
      </c>
      <c r="L28" s="25"/>
      <c r="O28" s="25"/>
      <c r="P28" s="25"/>
    </row>
    <row r="29" spans="10:16" ht="12.75">
      <c r="J29" s="67"/>
      <c r="K29" s="70" t="e">
        <f t="shared" si="13"/>
        <v>#NUM!</v>
      </c>
      <c r="L29" s="25"/>
      <c r="O29" s="25"/>
      <c r="P29" s="25"/>
    </row>
    <row r="30" spans="10:16" ht="12.75">
      <c r="J30" s="67"/>
      <c r="K30" s="70" t="e">
        <f t="shared" si="13"/>
        <v>#NUM!</v>
      </c>
      <c r="L30" s="25"/>
      <c r="O30" s="25"/>
      <c r="P30" s="25"/>
    </row>
    <row r="31" spans="10:16" ht="12.75">
      <c r="J31" s="67"/>
      <c r="K31" s="70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6" t="s">
        <v>65</v>
      </c>
      <c r="N34" s="177"/>
      <c r="O34" s="177"/>
      <c r="P34" s="185"/>
    </row>
    <row r="35" spans="10:16" ht="15">
      <c r="J35" s="54" t="s">
        <v>45</v>
      </c>
      <c r="K35" s="66"/>
      <c r="L35" s="25"/>
      <c r="M35" s="169" t="s">
        <v>61</v>
      </c>
      <c r="N35" s="170"/>
      <c r="O35" s="170"/>
      <c r="P35" s="171"/>
    </row>
    <row r="36" spans="10:16" ht="15">
      <c r="J36" s="56" t="s">
        <v>42</v>
      </c>
      <c r="K36" s="57"/>
      <c r="L36" s="25"/>
      <c r="M36" s="172" t="s">
        <v>130</v>
      </c>
      <c r="N36" s="173"/>
      <c r="O36" s="173"/>
      <c r="P36" s="174"/>
    </row>
    <row r="37" spans="10:16" ht="15.75" thickBot="1">
      <c r="J37" s="56" t="s">
        <v>30</v>
      </c>
      <c r="K37" s="57"/>
      <c r="L37" s="25"/>
      <c r="M37" s="172" t="s">
        <v>63</v>
      </c>
      <c r="N37" s="175"/>
      <c r="O37" s="175"/>
      <c r="P37" s="174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129</v>
      </c>
      <c r="P38" s="103" t="s">
        <v>131</v>
      </c>
    </row>
    <row r="39" spans="10:16" ht="12.75">
      <c r="J39" s="68"/>
      <c r="K39" s="70" t="e">
        <f aca="true" t="shared" si="14" ref="K39:K46">LOG10(J39)*(64)</f>
        <v>#NUM!</v>
      </c>
      <c r="L39" s="25"/>
      <c r="M39" s="119">
        <f>N7</f>
        <v>95.49149180680709</v>
      </c>
      <c r="N39" s="70">
        <f>10^(4*(M39/256))</f>
        <v>31.049496317694967</v>
      </c>
      <c r="O39" s="70">
        <f>P7</f>
        <v>364.7522829480895</v>
      </c>
      <c r="P39" s="118">
        <f>O39/N39</f>
        <v>11.74744605245718</v>
      </c>
    </row>
    <row r="40" spans="10:16" ht="12.75">
      <c r="J40" s="67"/>
      <c r="K40" s="70" t="e">
        <f t="shared" si="14"/>
        <v>#NUM!</v>
      </c>
      <c r="L40" s="25"/>
      <c r="M40" s="119">
        <f>N8</f>
        <v>119.2962458360197</v>
      </c>
      <c r="N40" s="70">
        <f>10^(4*(M40/256))</f>
        <v>73.11455501899275</v>
      </c>
      <c r="O40" s="70">
        <f>P8</f>
        <v>865.6592357901172</v>
      </c>
      <c r="P40" s="118">
        <f>O40/N40</f>
        <v>11.839766180143577</v>
      </c>
    </row>
    <row r="41" spans="10:16" ht="12.75">
      <c r="J41" s="67"/>
      <c r="K41" s="70" t="e">
        <f t="shared" si="14"/>
        <v>#NUM!</v>
      </c>
      <c r="L41" s="25"/>
      <c r="M41" s="119">
        <f>N9</f>
        <v>152.20867819186557</v>
      </c>
      <c r="N41" s="70">
        <f>10^(4*(M41/256))</f>
        <v>238.92445099269563</v>
      </c>
      <c r="O41" s="70">
        <f>P9</f>
        <v>2859.592164116152</v>
      </c>
      <c r="P41" s="118">
        <f>O41/N41</f>
        <v>11.968604101568388</v>
      </c>
    </row>
    <row r="42" spans="10:16" ht="12.75">
      <c r="J42" s="67"/>
      <c r="K42" s="70" t="e">
        <f t="shared" si="14"/>
        <v>#NUM!</v>
      </c>
      <c r="L42" s="25"/>
      <c r="M42" s="119">
        <f>N10</f>
        <v>176.34148740198387</v>
      </c>
      <c r="N42" s="70">
        <f>10^(4*(M42/256))</f>
        <v>569.2928648206126</v>
      </c>
      <c r="O42" s="70">
        <f>P10</f>
        <v>6867.928413694812</v>
      </c>
      <c r="P42" s="118">
        <f>O42/N42</f>
        <v>12.063963625925531</v>
      </c>
    </row>
    <row r="43" spans="10:16" ht="12.75">
      <c r="J43" s="67"/>
      <c r="K43" s="70" t="e">
        <f t="shared" si="14"/>
        <v>#NUM!</v>
      </c>
      <c r="L43" s="25"/>
      <c r="M43" s="119">
        <f>N11</f>
        <v>205.21264877759583</v>
      </c>
      <c r="N43" s="70">
        <f>10^(4*(M43/256))</f>
        <v>1608.5984176168613</v>
      </c>
      <c r="O43" s="70">
        <f>P11</f>
        <v>19591.192845055106</v>
      </c>
      <c r="P43" s="118">
        <f>O43/N43</f>
        <v>12.179045205129233</v>
      </c>
    </row>
    <row r="44" spans="2:12" ht="13.5" thickBot="1">
      <c r="B44" s="5"/>
      <c r="C44" s="5"/>
      <c r="D44" s="5"/>
      <c r="E44" s="11" t="s">
        <v>3</v>
      </c>
      <c r="F44" s="14"/>
      <c r="G44" s="11" t="s">
        <v>7</v>
      </c>
      <c r="H44" s="13"/>
      <c r="J44" s="67"/>
      <c r="K44" s="70" t="e">
        <f t="shared" si="14"/>
        <v>#NUM!</v>
      </c>
      <c r="L44" s="25"/>
    </row>
    <row r="45" spans="1:15" ht="13.5" thickBot="1">
      <c r="A45" s="135" t="s">
        <v>105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7"/>
      <c r="K45" s="70" t="e">
        <f t="shared" si="14"/>
        <v>#NUM!</v>
      </c>
      <c r="L45" s="25"/>
      <c r="M45" s="176" t="s">
        <v>117</v>
      </c>
      <c r="N45" s="177"/>
      <c r="O45" s="178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7"/>
      <c r="K46" s="70" t="e">
        <f t="shared" si="14"/>
        <v>#NUM!</v>
      </c>
      <c r="M46" s="169" t="s">
        <v>132</v>
      </c>
      <c r="N46" s="170"/>
      <c r="O46" s="180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3"/>
      <c r="J47" s="25"/>
      <c r="K47" s="25"/>
      <c r="M47" s="172" t="s">
        <v>106</v>
      </c>
      <c r="N47" s="173"/>
      <c r="O47" s="184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64"/>
      <c r="N48" s="165"/>
      <c r="O48" s="166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133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107</v>
      </c>
      <c r="K50" s="66"/>
      <c r="M50" s="120"/>
      <c r="N50" s="70">
        <f aca="true" t="shared" si="15" ref="N50:N55">10^(4*(M50/256))</f>
        <v>1</v>
      </c>
      <c r="O50" s="47">
        <f>P39*N50</f>
        <v>11.74744605245718</v>
      </c>
      <c r="P50" s="107"/>
    </row>
    <row r="51" spans="1:15" ht="15">
      <c r="A51" s="136"/>
      <c r="I51" s="10"/>
      <c r="J51" s="56" t="s">
        <v>42</v>
      </c>
      <c r="K51" s="57"/>
      <c r="M51" s="120"/>
      <c r="N51" s="70">
        <f t="shared" si="15"/>
        <v>1</v>
      </c>
      <c r="O51" s="47">
        <f>P39*N51</f>
        <v>11.74744605245718</v>
      </c>
    </row>
    <row r="52" spans="1:15" ht="15">
      <c r="A52" s="10"/>
      <c r="I52" s="23"/>
      <c r="J52" s="56" t="s">
        <v>30</v>
      </c>
      <c r="K52" s="57"/>
      <c r="M52" s="120"/>
      <c r="N52" s="70">
        <f t="shared" si="15"/>
        <v>1</v>
      </c>
      <c r="O52" s="47">
        <f>P39*N52</f>
        <v>11.74744605245718</v>
      </c>
    </row>
    <row r="53" spans="1:15" ht="15" thickBot="1">
      <c r="A53" s="10"/>
      <c r="I53" s="23"/>
      <c r="J53" s="58" t="s">
        <v>108</v>
      </c>
      <c r="K53" s="59" t="s">
        <v>24</v>
      </c>
      <c r="M53" s="120"/>
      <c r="N53" s="70">
        <f t="shared" si="15"/>
        <v>1</v>
      </c>
      <c r="O53" s="47">
        <f>P39*N53</f>
        <v>11.74744605245718</v>
      </c>
    </row>
    <row r="54" spans="10:15" ht="12.75">
      <c r="J54" s="68">
        <v>105</v>
      </c>
      <c r="K54" s="70">
        <f aca="true" t="shared" si="16" ref="K54:K61">LOG10(J54)*(256/LOG10(262144))</f>
        <v>95.49149180680709</v>
      </c>
      <c r="M54" s="120"/>
      <c r="N54" s="70">
        <f t="shared" si="15"/>
        <v>1</v>
      </c>
      <c r="O54" s="47">
        <f>P39*N54</f>
        <v>11.74744605245718</v>
      </c>
    </row>
    <row r="55" spans="10:15" ht="12.75">
      <c r="J55" s="67">
        <v>335</v>
      </c>
      <c r="K55" s="70">
        <f t="shared" si="16"/>
        <v>119.2962458360197</v>
      </c>
      <c r="M55" s="119"/>
      <c r="N55" s="70">
        <f t="shared" si="15"/>
        <v>1</v>
      </c>
      <c r="O55" s="46">
        <f>P39*N55</f>
        <v>11.74744605245718</v>
      </c>
    </row>
    <row r="56" spans="10:11" ht="12.75">
      <c r="J56" s="67">
        <v>1666</v>
      </c>
      <c r="K56" s="70">
        <f t="shared" si="16"/>
        <v>152.20867819186557</v>
      </c>
    </row>
    <row r="57" spans="10:11" ht="12.75">
      <c r="J57" s="67">
        <v>5401</v>
      </c>
      <c r="K57" s="70">
        <f t="shared" si="16"/>
        <v>176.34148740198387</v>
      </c>
    </row>
    <row r="58" spans="10:11" ht="12.75">
      <c r="J58" s="67">
        <v>22058</v>
      </c>
      <c r="K58" s="70">
        <f t="shared" si="16"/>
        <v>205.21264877759583</v>
      </c>
    </row>
    <row r="59" spans="10:11" ht="12.75">
      <c r="J59" s="67">
        <v>91660</v>
      </c>
      <c r="K59" s="70">
        <f t="shared" si="16"/>
        <v>234.43917746149936</v>
      </c>
    </row>
    <row r="60" spans="10:11" ht="12.75">
      <c r="J60" s="67"/>
      <c r="K60" s="70" t="e">
        <f t="shared" si="16"/>
        <v>#NUM!</v>
      </c>
    </row>
    <row r="61" spans="10:11" ht="12.75">
      <c r="J61" s="67"/>
      <c r="K61" s="70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M47:O47"/>
    <mergeCell ref="M48:O48"/>
    <mergeCell ref="M34:P34"/>
    <mergeCell ref="M35:P35"/>
    <mergeCell ref="M36:P36"/>
    <mergeCell ref="M37:P37"/>
    <mergeCell ref="M45:O45"/>
    <mergeCell ref="M46:O46"/>
    <mergeCell ref="M4:P4"/>
    <mergeCell ref="M5:P5"/>
    <mergeCell ref="AA5:AD5"/>
    <mergeCell ref="AA6:AD6"/>
    <mergeCell ref="E12:F12"/>
    <mergeCell ref="V12:W12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D8" sqref="D8:D11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31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9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S3" s="73" t="s">
        <v>68</v>
      </c>
    </row>
    <row r="4" spans="2:16" ht="21" thickBot="1">
      <c r="B4" s="6"/>
      <c r="J4" s="52" t="s">
        <v>40</v>
      </c>
      <c r="K4" s="53"/>
      <c r="L4" s="25"/>
      <c r="M4" s="179" t="s">
        <v>37</v>
      </c>
      <c r="N4" s="170"/>
      <c r="O4" s="170"/>
      <c r="P4" s="180"/>
    </row>
    <row r="5" spans="2:30" ht="15.75" thickBot="1">
      <c r="B5" s="2" t="s">
        <v>12</v>
      </c>
      <c r="C5" s="8" t="s">
        <v>11</v>
      </c>
      <c r="D5" s="3" t="s">
        <v>142</v>
      </c>
      <c r="E5" s="124" t="s">
        <v>143</v>
      </c>
      <c r="F5" s="3" t="s">
        <v>13</v>
      </c>
      <c r="G5" s="7" t="s">
        <v>10</v>
      </c>
      <c r="H5" s="125" t="s">
        <v>144</v>
      </c>
      <c r="J5" s="54" t="s">
        <v>41</v>
      </c>
      <c r="K5" s="55"/>
      <c r="L5" s="25"/>
      <c r="M5" s="181" t="s">
        <v>74</v>
      </c>
      <c r="N5" s="182"/>
      <c r="O5" s="182"/>
      <c r="P5" s="183"/>
      <c r="S5" s="2" t="s">
        <v>12</v>
      </c>
      <c r="T5" s="8" t="s">
        <v>11</v>
      </c>
      <c r="U5" s="3" t="s">
        <v>142</v>
      </c>
      <c r="V5" s="124" t="s">
        <v>143</v>
      </c>
      <c r="W5" s="3" t="s">
        <v>13</v>
      </c>
      <c r="X5" s="7" t="s">
        <v>10</v>
      </c>
      <c r="Y5" s="125" t="s">
        <v>144</v>
      </c>
      <c r="AA5" s="179" t="s">
        <v>37</v>
      </c>
      <c r="AB5" s="170"/>
      <c r="AC5" s="170"/>
      <c r="AD5" s="180"/>
    </row>
    <row r="6" spans="2:30" ht="15.75" thickBot="1">
      <c r="B6" s="9">
        <v>1</v>
      </c>
      <c r="C6" s="122">
        <v>97.1788802014541</v>
      </c>
      <c r="D6" s="114"/>
      <c r="E6" s="17"/>
      <c r="F6" s="17">
        <f aca="true" t="shared" si="0" ref="F6:F11">H$13*C6+H$14</f>
        <v>2.450399626070313</v>
      </c>
      <c r="G6" s="44"/>
      <c r="H6" s="43">
        <f aca="true" t="shared" si="1" ref="H6:H11">10^F6</f>
        <v>282.0977524786848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145</v>
      </c>
      <c r="Q6" s="25"/>
      <c r="S6" s="9">
        <v>1</v>
      </c>
      <c r="T6" s="97">
        <f aca="true" t="shared" si="2" ref="T6:T11">M50</f>
        <v>0</v>
      </c>
      <c r="U6" s="114">
        <f aca="true" t="shared" si="3" ref="U6:U11">O50</f>
        <v>8.550265941344616</v>
      </c>
      <c r="V6" s="17">
        <f aca="true" t="shared" si="4" ref="V6:V11">LOG10(U6)</f>
        <v>0.9319796229225928</v>
      </c>
      <c r="W6" s="17" t="e">
        <f aca="true" t="shared" si="5" ref="W6:W11">Y$13*T6+Y$14</f>
        <v>#DIV/0!</v>
      </c>
      <c r="X6" s="44" t="e">
        <f aca="true" t="shared" si="6" ref="X6:X11">((ABS(W6-V6))/W6)*10</f>
        <v>#DIV/0!</v>
      </c>
      <c r="Y6" s="43" t="e">
        <f aca="true" t="shared" si="7" ref="Y6:Y11">10^W6</f>
        <v>#DIV/0!</v>
      </c>
      <c r="AA6" s="181" t="s">
        <v>69</v>
      </c>
      <c r="AB6" s="182"/>
      <c r="AC6" s="182"/>
      <c r="AD6" s="183"/>
    </row>
    <row r="7" spans="2:30" ht="15">
      <c r="B7" s="9">
        <v>2</v>
      </c>
      <c r="C7" s="122">
        <v>122.52031778297184</v>
      </c>
      <c r="D7" s="114"/>
      <c r="E7" s="41"/>
      <c r="F7" s="41">
        <f t="shared" si="0"/>
        <v>2.8591535108818</v>
      </c>
      <c r="G7" s="45"/>
      <c r="H7" s="46">
        <f t="shared" si="1"/>
        <v>723.0253275524203</v>
      </c>
      <c r="J7" s="56" t="s">
        <v>30</v>
      </c>
      <c r="K7" s="57"/>
      <c r="L7" s="25"/>
      <c r="M7" s="80"/>
      <c r="N7" s="122">
        <v>97.1788802014541</v>
      </c>
      <c r="O7" s="27">
        <f aca="true" t="shared" si="8" ref="O7:O18">H$13*N7+H$14</f>
        <v>2.450399626070313</v>
      </c>
      <c r="P7" s="71">
        <f aca="true" t="shared" si="9" ref="P7:P18">10^O7</f>
        <v>282.0977524786848</v>
      </c>
      <c r="Q7" s="25"/>
      <c r="S7" s="9">
        <v>2</v>
      </c>
      <c r="T7" s="97">
        <f t="shared" si="2"/>
        <v>0</v>
      </c>
      <c r="U7" s="114">
        <f t="shared" si="3"/>
        <v>8.550265941344616</v>
      </c>
      <c r="V7" s="41">
        <f t="shared" si="4"/>
        <v>0.9319796229225928</v>
      </c>
      <c r="W7" s="41" t="e">
        <f t="shared" si="5"/>
        <v>#DIV/0!</v>
      </c>
      <c r="X7" s="45" t="e">
        <f t="shared" si="6"/>
        <v>#DIV/0!</v>
      </c>
      <c r="Y7" s="46" t="e">
        <f t="shared" si="7"/>
        <v>#DIV/0!</v>
      </c>
      <c r="AA7" s="26" t="s">
        <v>59</v>
      </c>
      <c r="AB7" s="115" t="s">
        <v>25</v>
      </c>
      <c r="AC7" s="115" t="s">
        <v>26</v>
      </c>
      <c r="AD7" s="26" t="s">
        <v>145</v>
      </c>
    </row>
    <row r="8" spans="2:30" ht="13.5" thickBot="1">
      <c r="B8" s="9">
        <v>3</v>
      </c>
      <c r="C8" s="122">
        <v>156.96868190823886</v>
      </c>
      <c r="D8" s="162">
        <v>2598.967578641291</v>
      </c>
      <c r="E8" s="41">
        <f>LOG10(D8)</f>
        <v>3.4148008618384473</v>
      </c>
      <c r="F8" s="41">
        <f t="shared" si="0"/>
        <v>3.4148008618384473</v>
      </c>
      <c r="G8" s="45">
        <f>((ABS(F8-E8))/F8)</f>
        <v>0</v>
      </c>
      <c r="H8" s="46">
        <f t="shared" si="1"/>
        <v>2598.967578641293</v>
      </c>
      <c r="J8" s="58" t="s">
        <v>23</v>
      </c>
      <c r="K8" s="59" t="s">
        <v>24</v>
      </c>
      <c r="L8" s="25"/>
      <c r="M8" s="80"/>
      <c r="N8" s="122">
        <v>122.52031778297184</v>
      </c>
      <c r="O8" s="27">
        <f t="shared" si="8"/>
        <v>2.8591535108818</v>
      </c>
      <c r="P8" s="71">
        <f t="shared" si="9"/>
        <v>723.0253275524203</v>
      </c>
      <c r="Q8" s="25"/>
      <c r="S8" s="9">
        <v>3</v>
      </c>
      <c r="T8" s="97">
        <f t="shared" si="2"/>
        <v>0</v>
      </c>
      <c r="U8" s="114">
        <f t="shared" si="3"/>
        <v>8.550265941344616</v>
      </c>
      <c r="V8" s="41">
        <f t="shared" si="4"/>
        <v>0.9319796229225928</v>
      </c>
      <c r="W8" s="41" t="e">
        <f t="shared" si="5"/>
        <v>#DIV/0!</v>
      </c>
      <c r="X8" s="45" t="e">
        <f t="shared" si="6"/>
        <v>#DIV/0!</v>
      </c>
      <c r="Y8" s="46" t="e">
        <f t="shared" si="7"/>
        <v>#DIV/0!</v>
      </c>
      <c r="AA8" s="116"/>
      <c r="AB8" s="67"/>
      <c r="AC8" s="117" t="e">
        <f aca="true" t="shared" si="10" ref="AC8:AC19">Y$13*AB8+Y$14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2">
        <v>180.46754709209966</v>
      </c>
      <c r="D9" s="114">
        <v>6220.629113607061</v>
      </c>
      <c r="E9" s="17">
        <f>LOG10(D9)</f>
        <v>3.7938343086058834</v>
      </c>
      <c r="F9" s="17">
        <f t="shared" si="0"/>
        <v>3.7938343086058834</v>
      </c>
      <c r="G9" s="44">
        <f>((ABS(F9-E9))/F9)</f>
        <v>0</v>
      </c>
      <c r="H9" s="47">
        <f t="shared" si="1"/>
        <v>6220.629113607061</v>
      </c>
      <c r="J9" s="67"/>
      <c r="K9" s="1">
        <f aca="true" t="shared" si="12" ref="K9:K16">J9/4</f>
        <v>0</v>
      </c>
      <c r="L9" s="25"/>
      <c r="M9" s="80"/>
      <c r="N9" s="122">
        <v>156.96868190823886</v>
      </c>
      <c r="O9" s="27">
        <f t="shared" si="8"/>
        <v>3.4148008618384473</v>
      </c>
      <c r="P9" s="71">
        <f t="shared" si="9"/>
        <v>2598.967578641293</v>
      </c>
      <c r="Q9" s="25"/>
      <c r="S9" s="9">
        <v>4</v>
      </c>
      <c r="T9" s="97">
        <f t="shared" si="2"/>
        <v>0</v>
      </c>
      <c r="U9" s="114">
        <f t="shared" si="3"/>
        <v>8.550265941344616</v>
      </c>
      <c r="V9" s="17">
        <f t="shared" si="4"/>
        <v>0.9319796229225928</v>
      </c>
      <c r="W9" s="17" t="e">
        <f t="shared" si="5"/>
        <v>#DIV/0!</v>
      </c>
      <c r="X9" s="44" t="e">
        <f t="shared" si="6"/>
        <v>#DIV/0!</v>
      </c>
      <c r="Y9" s="47" t="e">
        <f t="shared" si="7"/>
        <v>#DIV/0!</v>
      </c>
      <c r="AA9" s="116"/>
      <c r="AB9" s="67"/>
      <c r="AC9" s="117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2">
        <v>208.29380881647944</v>
      </c>
      <c r="D10" s="114">
        <v>17485.09769998539</v>
      </c>
      <c r="E10" s="17">
        <f>LOG10(D10)</f>
        <v>4.242668063322186</v>
      </c>
      <c r="F10" s="17">
        <f t="shared" si="0"/>
        <v>4.242668063322186</v>
      </c>
      <c r="G10" s="44">
        <f>((ABS(F10-E10))/F10)</f>
        <v>0</v>
      </c>
      <c r="H10" s="47">
        <f t="shared" si="1"/>
        <v>17485.09769998539</v>
      </c>
      <c r="J10" s="67"/>
      <c r="K10" s="1">
        <f t="shared" si="12"/>
        <v>0</v>
      </c>
      <c r="L10" s="25"/>
      <c r="M10" s="80"/>
      <c r="N10" s="122">
        <v>180.46754709209966</v>
      </c>
      <c r="O10" s="27">
        <f t="shared" si="8"/>
        <v>3.7938343086058834</v>
      </c>
      <c r="P10" s="71">
        <f t="shared" si="9"/>
        <v>6220.629113607061</v>
      </c>
      <c r="Q10" s="25"/>
      <c r="S10" s="9">
        <v>5</v>
      </c>
      <c r="T10" s="97">
        <f t="shared" si="2"/>
        <v>0</v>
      </c>
      <c r="U10" s="114">
        <f t="shared" si="3"/>
        <v>8.550265941344616</v>
      </c>
      <c r="V10" s="17">
        <f t="shared" si="4"/>
        <v>0.9319796229225928</v>
      </c>
      <c r="W10" s="17" t="e">
        <f t="shared" si="5"/>
        <v>#DIV/0!</v>
      </c>
      <c r="X10" s="44" t="e">
        <f t="shared" si="6"/>
        <v>#DIV/0!</v>
      </c>
      <c r="Y10" s="47" t="e">
        <f t="shared" si="7"/>
        <v>#DIV/0!</v>
      </c>
      <c r="AA10" s="116"/>
      <c r="AB10" s="67"/>
      <c r="AC10" s="117" t="e">
        <f t="shared" si="10"/>
        <v>#DIV/0!</v>
      </c>
      <c r="AD10" s="71" t="e">
        <f t="shared" si="11"/>
        <v>#DIV/0!</v>
      </c>
    </row>
    <row r="11" spans="2:30" ht="13.5" thickBot="1">
      <c r="B11" s="9">
        <v>6</v>
      </c>
      <c r="C11" s="137">
        <v>239.88641038284248</v>
      </c>
      <c r="D11" s="114">
        <v>56526.534270030446</v>
      </c>
      <c r="E11" s="17">
        <f>LOG10(D11)</f>
        <v>4.752252359004395</v>
      </c>
      <c r="F11" s="17">
        <f t="shared" si="0"/>
        <v>4.752252359004395</v>
      </c>
      <c r="G11" s="44">
        <f>((ABS(F11-E11))/F11)</f>
        <v>0</v>
      </c>
      <c r="H11" s="47">
        <f t="shared" si="1"/>
        <v>56526.534270030446</v>
      </c>
      <c r="J11" s="67"/>
      <c r="K11" s="1">
        <f t="shared" si="12"/>
        <v>0</v>
      </c>
      <c r="L11" s="25"/>
      <c r="M11" s="80"/>
      <c r="N11" s="122">
        <v>208.29380881647944</v>
      </c>
      <c r="O11" s="27">
        <f t="shared" si="8"/>
        <v>4.242668063322186</v>
      </c>
      <c r="P11" s="71">
        <f t="shared" si="9"/>
        <v>17485.09769998539</v>
      </c>
      <c r="Q11" s="25"/>
      <c r="S11" s="9">
        <v>6</v>
      </c>
      <c r="T11" s="97">
        <f t="shared" si="2"/>
        <v>0</v>
      </c>
      <c r="U11" s="114">
        <f t="shared" si="3"/>
        <v>8.550265941344616</v>
      </c>
      <c r="V11" s="17">
        <f t="shared" si="4"/>
        <v>0.9319796229225928</v>
      </c>
      <c r="W11" s="17" t="e">
        <f t="shared" si="5"/>
        <v>#DIV/0!</v>
      </c>
      <c r="X11" s="44" t="e">
        <f t="shared" si="6"/>
        <v>#DIV/0!</v>
      </c>
      <c r="Y11" s="47" t="e">
        <f t="shared" si="7"/>
        <v>#DIV/0!</v>
      </c>
      <c r="AA11" s="116"/>
      <c r="AB11" s="67"/>
      <c r="AC11" s="117" t="e">
        <f t="shared" si="10"/>
        <v>#DIV/0!</v>
      </c>
      <c r="AD11" s="71" t="e">
        <f t="shared" si="11"/>
        <v>#DIV/0!</v>
      </c>
    </row>
    <row r="12" spans="5:30" ht="13.5" thickBot="1">
      <c r="E12" s="167" t="s">
        <v>58</v>
      </c>
      <c r="F12" s="168"/>
      <c r="G12" s="99">
        <f>AVERAGE(G7:G11)</f>
        <v>0</v>
      </c>
      <c r="J12" s="67"/>
      <c r="K12" s="1">
        <f t="shared" si="12"/>
        <v>0</v>
      </c>
      <c r="L12" s="25"/>
      <c r="M12" s="80"/>
      <c r="N12" s="122">
        <v>239.88641038284248</v>
      </c>
      <c r="O12" s="27">
        <f t="shared" si="8"/>
        <v>4.752252359004395</v>
      </c>
      <c r="P12" s="71">
        <f t="shared" si="9"/>
        <v>56526.534270030446</v>
      </c>
      <c r="Q12" s="25"/>
      <c r="V12" s="167" t="s">
        <v>58</v>
      </c>
      <c r="W12" s="168"/>
      <c r="X12" s="99" t="e">
        <f>AVERAGE(X6:X11)</f>
        <v>#DIV/0!</v>
      </c>
      <c r="AA12" s="116"/>
      <c r="AB12" s="67"/>
      <c r="AC12" s="117" t="e">
        <f t="shared" si="10"/>
        <v>#DIV/0!</v>
      </c>
      <c r="AD12" s="71" t="e">
        <f t="shared" si="11"/>
        <v>#DIV/0!</v>
      </c>
    </row>
    <row r="13" spans="7:30" ht="12.75">
      <c r="G13" s="91" t="s">
        <v>33</v>
      </c>
      <c r="H13" s="92">
        <f>SLOPE(E7:E11,C7:C11)</f>
        <v>0.016129861752973457</v>
      </c>
      <c r="J13" s="67"/>
      <c r="K13" s="1">
        <f t="shared" si="12"/>
        <v>0</v>
      </c>
      <c r="L13" s="25"/>
      <c r="M13" s="80"/>
      <c r="N13" s="122"/>
      <c r="O13" s="27">
        <f t="shared" si="8"/>
        <v>0.8829177231120888</v>
      </c>
      <c r="P13" s="71">
        <f t="shared" si="9"/>
        <v>7.636910889498136</v>
      </c>
      <c r="Q13" s="25"/>
      <c r="X13" s="91" t="s">
        <v>33</v>
      </c>
      <c r="Y13" s="92" t="e">
        <f>SLOPE(V6:V11,T6:T11)</f>
        <v>#DIV/0!</v>
      </c>
      <c r="AA13" s="116"/>
      <c r="AB13" s="67"/>
      <c r="AC13" s="117" t="e">
        <f t="shared" si="10"/>
        <v>#DIV/0!</v>
      </c>
      <c r="AD13" s="71" t="e">
        <f t="shared" si="11"/>
        <v>#DIV/0!</v>
      </c>
    </row>
    <row r="14" spans="7:30" ht="12.75">
      <c r="G14" s="93" t="s">
        <v>34</v>
      </c>
      <c r="H14" s="94">
        <f>INTERCEPT(E7:E11,C7:C11)</f>
        <v>0.8829177231120888</v>
      </c>
      <c r="I14" s="24"/>
      <c r="J14" s="67"/>
      <c r="K14" s="1">
        <f t="shared" si="12"/>
        <v>0</v>
      </c>
      <c r="L14" s="25"/>
      <c r="M14" s="80"/>
      <c r="N14" s="67"/>
      <c r="O14" s="27">
        <f t="shared" si="8"/>
        <v>0.8829177231120888</v>
      </c>
      <c r="P14" s="71">
        <f t="shared" si="9"/>
        <v>7.636910889498136</v>
      </c>
      <c r="Q14" s="25"/>
      <c r="X14" s="93" t="s">
        <v>34</v>
      </c>
      <c r="Y14" s="94" t="e">
        <f>INTERCEPT(V6:V11,T6:T11)</f>
        <v>#DIV/0!</v>
      </c>
      <c r="AA14" s="116"/>
      <c r="AB14" s="67"/>
      <c r="AC14" s="117" t="e">
        <f t="shared" si="10"/>
        <v>#DIV/0!</v>
      </c>
      <c r="AD14" s="71" t="e">
        <f t="shared" si="11"/>
        <v>#DIV/0!</v>
      </c>
    </row>
    <row r="15" spans="7:30" ht="13.5" thickBot="1">
      <c r="G15" s="95" t="s">
        <v>35</v>
      </c>
      <c r="H15" s="96">
        <f>RSQ(E7:E11,C7:C11)</f>
        <v>0.9999999999999996</v>
      </c>
      <c r="I15" s="24"/>
      <c r="J15" s="67"/>
      <c r="K15" s="1">
        <f t="shared" si="12"/>
        <v>0</v>
      </c>
      <c r="L15" s="25"/>
      <c r="M15" s="80"/>
      <c r="N15" s="67"/>
      <c r="O15" s="27">
        <f t="shared" si="8"/>
        <v>0.8829177231120888</v>
      </c>
      <c r="P15" s="71">
        <f t="shared" si="9"/>
        <v>7.636910889498136</v>
      </c>
      <c r="Q15" s="25"/>
      <c r="X15" s="95" t="s">
        <v>35</v>
      </c>
      <c r="Y15" s="96" t="e">
        <f>RSQ(V6:V11,T6:T11)</f>
        <v>#DIV/0!</v>
      </c>
      <c r="AA15" s="116"/>
      <c r="AB15" s="67"/>
      <c r="AC15" s="117" t="e">
        <f t="shared" si="10"/>
        <v>#DIV/0!</v>
      </c>
      <c r="AD15" s="71" t="e">
        <f t="shared" si="11"/>
        <v>#DIV/0!</v>
      </c>
    </row>
    <row r="16" spans="9:30" ht="12.75">
      <c r="I16" s="24"/>
      <c r="J16" s="67"/>
      <c r="K16" s="1">
        <f t="shared" si="12"/>
        <v>0</v>
      </c>
      <c r="L16" s="25"/>
      <c r="M16" s="80"/>
      <c r="N16" s="67"/>
      <c r="O16" s="27">
        <f t="shared" si="8"/>
        <v>0.8829177231120888</v>
      </c>
      <c r="P16" s="71">
        <f t="shared" si="9"/>
        <v>7.636910889498136</v>
      </c>
      <c r="Q16" s="25"/>
      <c r="AA16" s="116"/>
      <c r="AB16" s="67"/>
      <c r="AC16" s="117" t="e">
        <f t="shared" si="10"/>
        <v>#DIV/0!</v>
      </c>
      <c r="AD16" s="71" t="e">
        <f t="shared" si="11"/>
        <v>#DIV/0!</v>
      </c>
    </row>
    <row r="17" spans="12:30" ht="12.75">
      <c r="L17" s="25"/>
      <c r="M17" s="80"/>
      <c r="N17" s="67"/>
      <c r="O17" s="27">
        <f t="shared" si="8"/>
        <v>0.8829177231120888</v>
      </c>
      <c r="P17" s="71">
        <f t="shared" si="9"/>
        <v>7.636910889498136</v>
      </c>
      <c r="Q17" s="25"/>
      <c r="AA17" s="116"/>
      <c r="AB17" s="67"/>
      <c r="AC17" s="117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0"/>
      <c r="N18" s="67"/>
      <c r="O18" s="27">
        <f t="shared" si="8"/>
        <v>0.8829177231120888</v>
      </c>
      <c r="P18" s="71">
        <f t="shared" si="9"/>
        <v>7.636910889498136</v>
      </c>
      <c r="Q18" s="25"/>
      <c r="AA18" s="116"/>
      <c r="AB18" s="67"/>
      <c r="AC18" s="117" t="e">
        <f t="shared" si="10"/>
        <v>#DIV/0!</v>
      </c>
      <c r="AD18" s="71" t="e">
        <f t="shared" si="11"/>
        <v>#DIV/0!</v>
      </c>
    </row>
    <row r="19" spans="8:30" ht="13.5" thickBot="1">
      <c r="H19">
        <v>21</v>
      </c>
      <c r="J19" s="52" t="s">
        <v>43</v>
      </c>
      <c r="K19" s="53"/>
      <c r="L19" s="25"/>
      <c r="M19" s="25"/>
      <c r="N19" s="25"/>
      <c r="O19" s="25"/>
      <c r="P19" s="25"/>
      <c r="AA19" s="116"/>
      <c r="AB19" s="67"/>
      <c r="AC19" s="117" t="e">
        <f t="shared" si="10"/>
        <v>#DIV/0!</v>
      </c>
      <c r="AD19" s="71" t="e">
        <f t="shared" si="11"/>
        <v>#DIV/0!</v>
      </c>
    </row>
    <row r="20" spans="8:25" ht="15">
      <c r="H20">
        <v>56.5</v>
      </c>
      <c r="J20" s="62" t="s">
        <v>36</v>
      </c>
      <c r="K20" s="63"/>
      <c r="L20" s="25"/>
      <c r="M20" s="74" t="s">
        <v>39</v>
      </c>
      <c r="N20" s="75"/>
      <c r="O20" s="25"/>
      <c r="P20" s="25"/>
      <c r="Y20">
        <v>21</v>
      </c>
    </row>
    <row r="21" spans="10:25" ht="15">
      <c r="J21" s="56" t="s">
        <v>42</v>
      </c>
      <c r="K21" s="57"/>
      <c r="L21" s="25"/>
      <c r="M21" s="48" t="s">
        <v>47</v>
      </c>
      <c r="N21" s="49"/>
      <c r="O21" s="25"/>
      <c r="P21" s="25"/>
      <c r="Y21">
        <v>56.5</v>
      </c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8"/>
      <c r="K24" s="70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7"/>
      <c r="K25" s="70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7"/>
      <c r="K26" s="70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7"/>
      <c r="K27" s="70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7"/>
      <c r="K28" s="70" t="e">
        <f t="shared" si="13"/>
        <v>#NUM!</v>
      </c>
      <c r="L28" s="25"/>
      <c r="O28" s="25"/>
      <c r="P28" s="25"/>
    </row>
    <row r="29" spans="10:16" ht="12.75">
      <c r="J29" s="67"/>
      <c r="K29" s="70" t="e">
        <f t="shared" si="13"/>
        <v>#NUM!</v>
      </c>
      <c r="L29" s="25"/>
      <c r="O29" s="25"/>
      <c r="P29" s="25"/>
    </row>
    <row r="30" spans="10:16" ht="12.75">
      <c r="J30" s="67"/>
      <c r="K30" s="70" t="e">
        <f t="shared" si="13"/>
        <v>#NUM!</v>
      </c>
      <c r="L30" s="25"/>
      <c r="O30" s="25"/>
      <c r="P30" s="25"/>
    </row>
    <row r="31" spans="10:16" ht="12.75">
      <c r="J31" s="67"/>
      <c r="K31" s="70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6" t="s">
        <v>65</v>
      </c>
      <c r="N34" s="177"/>
      <c r="O34" s="177"/>
      <c r="P34" s="185"/>
    </row>
    <row r="35" spans="10:16" ht="15">
      <c r="J35" s="54" t="s">
        <v>45</v>
      </c>
      <c r="K35" s="66"/>
      <c r="L35" s="25"/>
      <c r="M35" s="169" t="s">
        <v>61</v>
      </c>
      <c r="N35" s="170"/>
      <c r="O35" s="170"/>
      <c r="P35" s="171"/>
    </row>
    <row r="36" spans="10:16" ht="15">
      <c r="J36" s="56" t="s">
        <v>42</v>
      </c>
      <c r="K36" s="57"/>
      <c r="L36" s="25"/>
      <c r="M36" s="172" t="s">
        <v>146</v>
      </c>
      <c r="N36" s="173"/>
      <c r="O36" s="173"/>
      <c r="P36" s="174"/>
    </row>
    <row r="37" spans="10:16" ht="15.75" thickBot="1">
      <c r="J37" s="56" t="s">
        <v>30</v>
      </c>
      <c r="K37" s="57"/>
      <c r="L37" s="25"/>
      <c r="M37" s="172" t="s">
        <v>63</v>
      </c>
      <c r="N37" s="175"/>
      <c r="O37" s="175"/>
      <c r="P37" s="174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145</v>
      </c>
      <c r="P38" s="103" t="s">
        <v>147</v>
      </c>
    </row>
    <row r="39" spans="10:16" ht="12.75">
      <c r="J39" s="68"/>
      <c r="K39" s="70" t="e">
        <f aca="true" t="shared" si="14" ref="K39:K46">LOG10(J39)*(64)</f>
        <v>#NUM!</v>
      </c>
      <c r="L39" s="25"/>
      <c r="M39" s="119">
        <f>N7</f>
        <v>97.1788802014541</v>
      </c>
      <c r="N39" s="70">
        <f>10^(4*(M39/256))</f>
        <v>32.99286296050835</v>
      </c>
      <c r="O39" s="70">
        <f>P7</f>
        <v>282.0977524786848</v>
      </c>
      <c r="P39" s="118">
        <f>O39/N39</f>
        <v>8.550265941344616</v>
      </c>
    </row>
    <row r="40" spans="10:16" ht="12.75">
      <c r="J40" s="67"/>
      <c r="K40" s="70" t="e">
        <f t="shared" si="14"/>
        <v>#NUM!</v>
      </c>
      <c r="L40" s="25"/>
      <c r="M40" s="119">
        <f>N8</f>
        <v>122.52031778297184</v>
      </c>
      <c r="N40" s="70">
        <f>10^(4*(M40/256))</f>
        <v>82.10695860678332</v>
      </c>
      <c r="O40" s="70">
        <f>P8</f>
        <v>723.0253275524203</v>
      </c>
      <c r="P40" s="118">
        <f>O40/N40</f>
        <v>8.805895868278904</v>
      </c>
    </row>
    <row r="41" spans="10:16" ht="12.75">
      <c r="J41" s="67"/>
      <c r="K41" s="70" t="e">
        <f t="shared" si="14"/>
        <v>#NUM!</v>
      </c>
      <c r="L41" s="25"/>
      <c r="M41" s="119">
        <f>N9</f>
        <v>156.96868190823886</v>
      </c>
      <c r="N41" s="70">
        <f>10^(4*(M41/256))</f>
        <v>283.55391950060465</v>
      </c>
      <c r="O41" s="70">
        <f>P9</f>
        <v>2598.967578641293</v>
      </c>
      <c r="P41" s="118">
        <f>O41/N41</f>
        <v>9.165690896527181</v>
      </c>
    </row>
    <row r="42" spans="10:16" ht="12.75">
      <c r="J42" s="67"/>
      <c r="K42" s="70" t="e">
        <f t="shared" si="14"/>
        <v>#NUM!</v>
      </c>
      <c r="L42" s="25"/>
      <c r="M42" s="119">
        <f>N10</f>
        <v>180.46754709209966</v>
      </c>
      <c r="N42" s="70">
        <f>10^(4*(M42/256))</f>
        <v>660.3975042347328</v>
      </c>
      <c r="O42" s="70">
        <f>P10</f>
        <v>6220.629113607061</v>
      </c>
      <c r="P42" s="118">
        <f>O42/N42</f>
        <v>9.419522444766827</v>
      </c>
    </row>
    <row r="43" spans="10:16" ht="12.75">
      <c r="J43" s="67"/>
      <c r="K43" s="70" t="e">
        <f t="shared" si="14"/>
        <v>#NUM!</v>
      </c>
      <c r="L43" s="25"/>
      <c r="M43" s="119">
        <f>N11</f>
        <v>208.29380881647944</v>
      </c>
      <c r="N43" s="70">
        <f>10^(4*(M43/256))</f>
        <v>1797.1766310264723</v>
      </c>
      <c r="O43" s="70">
        <f>P11</f>
        <v>17485.09769998539</v>
      </c>
      <c r="P43" s="118">
        <f>O43/N43</f>
        <v>9.729203795621709</v>
      </c>
    </row>
    <row r="44" spans="2:12" ht="13.5" thickBot="1">
      <c r="B44" s="5"/>
      <c r="C44" s="5"/>
      <c r="D44" s="5"/>
      <c r="E44" s="11" t="s">
        <v>3</v>
      </c>
      <c r="F44" s="14"/>
      <c r="G44" s="11" t="s">
        <v>7</v>
      </c>
      <c r="H44" s="13"/>
      <c r="J44" s="67"/>
      <c r="K44" s="70" t="e">
        <f t="shared" si="14"/>
        <v>#NUM!</v>
      </c>
      <c r="L44" s="25"/>
    </row>
    <row r="45" spans="1:15" ht="13.5" thickBot="1">
      <c r="A45" s="135" t="s">
        <v>105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7"/>
      <c r="K45" s="70" t="e">
        <f t="shared" si="14"/>
        <v>#NUM!</v>
      </c>
      <c r="L45" s="25"/>
      <c r="M45" s="176" t="s">
        <v>117</v>
      </c>
      <c r="N45" s="177"/>
      <c r="O45" s="178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7"/>
      <c r="K46" s="70" t="e">
        <f t="shared" si="14"/>
        <v>#NUM!</v>
      </c>
      <c r="M46" s="169" t="s">
        <v>148</v>
      </c>
      <c r="N46" s="170"/>
      <c r="O46" s="180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3"/>
      <c r="J47" s="25"/>
      <c r="K47" s="25"/>
      <c r="M47" s="172" t="s">
        <v>106</v>
      </c>
      <c r="N47" s="173"/>
      <c r="O47" s="184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64"/>
      <c r="N48" s="165"/>
      <c r="O48" s="166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149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107</v>
      </c>
      <c r="K50" s="66"/>
      <c r="M50" s="120"/>
      <c r="N50" s="70">
        <f aca="true" t="shared" si="15" ref="N50:N55">10^(4*(M50/256))</f>
        <v>1</v>
      </c>
      <c r="O50" s="47">
        <f>P39*N50</f>
        <v>8.550265941344616</v>
      </c>
      <c r="P50" s="107"/>
    </row>
    <row r="51" spans="1:15" ht="15">
      <c r="A51" s="136"/>
      <c r="I51" s="10"/>
      <c r="J51" s="56" t="s">
        <v>42</v>
      </c>
      <c r="K51" s="57"/>
      <c r="M51" s="120"/>
      <c r="N51" s="70">
        <f t="shared" si="15"/>
        <v>1</v>
      </c>
      <c r="O51" s="47">
        <f>P39*N51</f>
        <v>8.550265941344616</v>
      </c>
    </row>
    <row r="52" spans="1:15" ht="15">
      <c r="A52" s="10"/>
      <c r="I52" s="23"/>
      <c r="J52" s="56" t="s">
        <v>30</v>
      </c>
      <c r="K52" s="57"/>
      <c r="M52" s="120"/>
      <c r="N52" s="70">
        <f t="shared" si="15"/>
        <v>1</v>
      </c>
      <c r="O52" s="47">
        <f>P39*N52</f>
        <v>8.550265941344616</v>
      </c>
    </row>
    <row r="53" spans="1:15" ht="15" thickBot="1">
      <c r="A53" s="10"/>
      <c r="I53" s="23"/>
      <c r="J53" s="58" t="s">
        <v>108</v>
      </c>
      <c r="K53" s="59" t="s">
        <v>24</v>
      </c>
      <c r="M53" s="120"/>
      <c r="N53" s="70">
        <f t="shared" si="15"/>
        <v>1</v>
      </c>
      <c r="O53" s="47">
        <f>P39*N53</f>
        <v>8.550265941344616</v>
      </c>
    </row>
    <row r="54" spans="10:15" ht="12.75">
      <c r="J54" s="68">
        <v>114</v>
      </c>
      <c r="K54" s="70">
        <f aca="true" t="shared" si="16" ref="K54:K61">LOG10(J54)*(256/LOG10(262144))</f>
        <v>97.1788802014541</v>
      </c>
      <c r="M54" s="120"/>
      <c r="N54" s="70">
        <f t="shared" si="15"/>
        <v>1</v>
      </c>
      <c r="O54" s="47">
        <f>P39*N54</f>
        <v>8.550265941344616</v>
      </c>
    </row>
    <row r="55" spans="10:15" ht="12.75">
      <c r="J55" s="67">
        <v>392</v>
      </c>
      <c r="K55" s="70">
        <f t="shared" si="16"/>
        <v>122.52031778297184</v>
      </c>
      <c r="M55" s="119"/>
      <c r="N55" s="70">
        <f t="shared" si="15"/>
        <v>1</v>
      </c>
      <c r="O55" s="46">
        <f>P39*N55</f>
        <v>8.550265941344616</v>
      </c>
    </row>
    <row r="56" spans="10:11" ht="12.75">
      <c r="J56" s="67">
        <v>2101</v>
      </c>
      <c r="K56" s="70">
        <f t="shared" si="16"/>
        <v>156.96868190823886</v>
      </c>
    </row>
    <row r="57" spans="10:11" ht="12.75">
      <c r="J57" s="67">
        <v>6604</v>
      </c>
      <c r="K57" s="70">
        <f t="shared" si="16"/>
        <v>180.46754709209966</v>
      </c>
    </row>
    <row r="58" spans="10:11" ht="12.75">
      <c r="J58" s="67">
        <v>25632</v>
      </c>
      <c r="K58" s="70">
        <f t="shared" si="16"/>
        <v>208.29380881647944</v>
      </c>
    </row>
    <row r="59" spans="10:11" ht="12.75">
      <c r="J59" s="67">
        <v>119530</v>
      </c>
      <c r="K59" s="70">
        <f t="shared" si="16"/>
        <v>239.88641038284248</v>
      </c>
    </row>
    <row r="60" spans="10:11" ht="12.75">
      <c r="J60" s="67"/>
      <c r="K60" s="70" t="e">
        <f t="shared" si="16"/>
        <v>#NUM!</v>
      </c>
    </row>
    <row r="61" spans="10:11" ht="12.75">
      <c r="J61" s="67"/>
      <c r="K61" s="70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M47:O47"/>
    <mergeCell ref="M48:O48"/>
    <mergeCell ref="M34:P34"/>
    <mergeCell ref="M35:P35"/>
    <mergeCell ref="M36:P36"/>
    <mergeCell ref="M37:P37"/>
    <mergeCell ref="M45:O45"/>
    <mergeCell ref="M46:O46"/>
    <mergeCell ref="M4:P4"/>
    <mergeCell ref="M5:P5"/>
    <mergeCell ref="AA5:AD5"/>
    <mergeCell ref="AA6:AD6"/>
    <mergeCell ref="E12:F12"/>
    <mergeCell ref="V12:W12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4">
      <selection activeCell="C6" sqref="C6:C11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31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9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S3" s="73" t="s">
        <v>68</v>
      </c>
    </row>
    <row r="4" spans="2:16" ht="21" thickBot="1">
      <c r="B4" s="6"/>
      <c r="J4" s="52" t="s">
        <v>40</v>
      </c>
      <c r="K4" s="53"/>
      <c r="L4" s="25"/>
      <c r="M4" s="179" t="s">
        <v>37</v>
      </c>
      <c r="N4" s="170"/>
      <c r="O4" s="170"/>
      <c r="P4" s="180"/>
    </row>
    <row r="5" spans="2:30" ht="15.75" thickBot="1">
      <c r="B5" s="2" t="s">
        <v>12</v>
      </c>
      <c r="C5" s="8" t="s">
        <v>11</v>
      </c>
      <c r="D5" s="3" t="s">
        <v>150</v>
      </c>
      <c r="E5" s="124" t="s">
        <v>151</v>
      </c>
      <c r="F5" s="3" t="s">
        <v>13</v>
      </c>
      <c r="G5" s="7" t="s">
        <v>10</v>
      </c>
      <c r="H5" s="125" t="s">
        <v>152</v>
      </c>
      <c r="J5" s="54" t="s">
        <v>41</v>
      </c>
      <c r="K5" s="55"/>
      <c r="L5" s="25"/>
      <c r="M5" s="181" t="s">
        <v>74</v>
      </c>
      <c r="N5" s="182"/>
      <c r="O5" s="182"/>
      <c r="P5" s="183"/>
      <c r="S5" s="2" t="s">
        <v>12</v>
      </c>
      <c r="T5" s="8" t="s">
        <v>11</v>
      </c>
      <c r="U5" s="3" t="s">
        <v>150</v>
      </c>
      <c r="V5" s="124" t="s">
        <v>151</v>
      </c>
      <c r="W5" s="3" t="s">
        <v>13</v>
      </c>
      <c r="X5" s="7" t="s">
        <v>10</v>
      </c>
      <c r="Y5" s="125" t="s">
        <v>152</v>
      </c>
      <c r="AA5" s="179" t="s">
        <v>37</v>
      </c>
      <c r="AB5" s="170"/>
      <c r="AC5" s="170"/>
      <c r="AD5" s="180"/>
    </row>
    <row r="6" spans="2:30" ht="15.75" thickBot="1">
      <c r="B6" s="9">
        <v>1</v>
      </c>
      <c r="C6" s="122">
        <v>78.10635514779982</v>
      </c>
      <c r="D6" s="114"/>
      <c r="E6" s="17"/>
      <c r="F6" s="17">
        <f aca="true" t="shared" si="0" ref="F6:F11">H$13*C6+H$14</f>
        <v>2.1402830426387087</v>
      </c>
      <c r="G6" s="44"/>
      <c r="H6" s="43">
        <f aca="true" t="shared" si="1" ref="H6:H11">10^F6</f>
        <v>138.12841953331193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153</v>
      </c>
      <c r="Q6" s="25"/>
      <c r="S6" s="9">
        <v>1</v>
      </c>
      <c r="T6" s="97">
        <f aca="true" t="shared" si="2" ref="T6:T11">M50</f>
        <v>0</v>
      </c>
      <c r="U6" s="114">
        <f aca="true" t="shared" si="3" ref="U6:U11">O50</f>
        <v>8.315172122339346</v>
      </c>
      <c r="V6" s="17">
        <f aca="true" t="shared" si="4" ref="V6:V11">LOG10(U6)</f>
        <v>0.9198712434543368</v>
      </c>
      <c r="W6" s="17" t="e">
        <f aca="true" t="shared" si="5" ref="W6:W11">Y$13*T6+Y$14</f>
        <v>#DIV/0!</v>
      </c>
      <c r="X6" s="44" t="e">
        <f aca="true" t="shared" si="6" ref="X6:X11">((ABS(W6-V6))/W6)*10</f>
        <v>#DIV/0!</v>
      </c>
      <c r="Y6" s="43" t="e">
        <f aca="true" t="shared" si="7" ref="Y6:Y11">10^W6</f>
        <v>#DIV/0!</v>
      </c>
      <c r="AA6" s="181" t="s">
        <v>69</v>
      </c>
      <c r="AB6" s="182"/>
      <c r="AC6" s="182"/>
      <c r="AD6" s="183"/>
    </row>
    <row r="7" spans="2:30" ht="15">
      <c r="B7" s="9">
        <v>2</v>
      </c>
      <c r="C7" s="122">
        <v>117.0320880426081</v>
      </c>
      <c r="D7" s="114">
        <v>574.2429243277811</v>
      </c>
      <c r="E7" s="41">
        <f>LOG10(D7)</f>
        <v>2.759095652636185</v>
      </c>
      <c r="F7" s="41">
        <f t="shared" si="0"/>
        <v>2.7590956526361854</v>
      </c>
      <c r="G7" s="45">
        <f>((ABS(F7-E7))/F7)</f>
        <v>1.609546263558338E-16</v>
      </c>
      <c r="H7" s="46">
        <f t="shared" si="1"/>
        <v>574.242924327782</v>
      </c>
      <c r="J7" s="56" t="s">
        <v>30</v>
      </c>
      <c r="K7" s="57"/>
      <c r="L7" s="25"/>
      <c r="M7" s="80"/>
      <c r="N7" s="122">
        <v>78.10635514779982</v>
      </c>
      <c r="O7" s="27">
        <f aca="true" t="shared" si="8" ref="O7:O18">H$13*N7+H$14</f>
        <v>2.1402830426387087</v>
      </c>
      <c r="P7" s="71">
        <f aca="true" t="shared" si="9" ref="P7:P18">10^O7</f>
        <v>138.12841953331193</v>
      </c>
      <c r="Q7" s="25"/>
      <c r="S7" s="9">
        <v>2</v>
      </c>
      <c r="T7" s="97">
        <f t="shared" si="2"/>
        <v>0</v>
      </c>
      <c r="U7" s="114">
        <f t="shared" si="3"/>
        <v>8.315172122339346</v>
      </c>
      <c r="V7" s="41">
        <f t="shared" si="4"/>
        <v>0.9198712434543368</v>
      </c>
      <c r="W7" s="41" t="e">
        <f t="shared" si="5"/>
        <v>#DIV/0!</v>
      </c>
      <c r="X7" s="45" t="e">
        <f t="shared" si="6"/>
        <v>#DIV/0!</v>
      </c>
      <c r="Y7" s="46" t="e">
        <f t="shared" si="7"/>
        <v>#DIV/0!</v>
      </c>
      <c r="AA7" s="26" t="s">
        <v>59</v>
      </c>
      <c r="AB7" s="115" t="s">
        <v>25</v>
      </c>
      <c r="AC7" s="115" t="s">
        <v>26</v>
      </c>
      <c r="AD7" s="26" t="s">
        <v>153</v>
      </c>
    </row>
    <row r="8" spans="2:30" ht="13.5" thickBot="1">
      <c r="B8" s="9">
        <v>3</v>
      </c>
      <c r="C8" s="122">
        <v>157.33647313301395</v>
      </c>
      <c r="D8" s="162">
        <v>2510.8748061973192</v>
      </c>
      <c r="E8" s="41">
        <f>LOG10(D8)</f>
        <v>3.3998250590557597</v>
      </c>
      <c r="F8" s="41">
        <f t="shared" si="0"/>
        <v>3.3998250590557597</v>
      </c>
      <c r="G8" s="45">
        <f>((ABS(F8-E8))/F8)</f>
        <v>0</v>
      </c>
      <c r="H8" s="46">
        <f t="shared" si="1"/>
        <v>2510.8748061973215</v>
      </c>
      <c r="J8" s="58" t="s">
        <v>23</v>
      </c>
      <c r="K8" s="59" t="s">
        <v>24</v>
      </c>
      <c r="L8" s="25"/>
      <c r="M8" s="80"/>
      <c r="N8" s="122">
        <v>117.0320880426081</v>
      </c>
      <c r="O8" s="27">
        <f t="shared" si="8"/>
        <v>2.7590956526361854</v>
      </c>
      <c r="P8" s="71">
        <f t="shared" si="9"/>
        <v>574.242924327782</v>
      </c>
      <c r="Q8" s="25"/>
      <c r="S8" s="9">
        <v>3</v>
      </c>
      <c r="T8" s="97">
        <f t="shared" si="2"/>
        <v>0</v>
      </c>
      <c r="U8" s="114">
        <f t="shared" si="3"/>
        <v>8.315172122339346</v>
      </c>
      <c r="V8" s="41">
        <f t="shared" si="4"/>
        <v>0.9198712434543368</v>
      </c>
      <c r="W8" s="41" t="e">
        <f t="shared" si="5"/>
        <v>#DIV/0!</v>
      </c>
      <c r="X8" s="45" t="e">
        <f t="shared" si="6"/>
        <v>#DIV/0!</v>
      </c>
      <c r="Y8" s="46" t="e">
        <f t="shared" si="7"/>
        <v>#DIV/0!</v>
      </c>
      <c r="AA8" s="116"/>
      <c r="AB8" s="67"/>
      <c r="AC8" s="117" t="e">
        <f aca="true" t="shared" si="10" ref="AC8:AC19">Y$13*AB8+Y$14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2">
        <v>180.23319219377245</v>
      </c>
      <c r="D9" s="114">
        <v>5805.240572515877</v>
      </c>
      <c r="E9" s="17">
        <f>LOG10(D9)</f>
        <v>3.7638202218612027</v>
      </c>
      <c r="F9" s="17">
        <f t="shared" si="0"/>
        <v>3.7638202218612027</v>
      </c>
      <c r="G9" s="44">
        <f>((ABS(F9-E9))/F9)</f>
        <v>0</v>
      </c>
      <c r="H9" s="47">
        <f t="shared" si="1"/>
        <v>5805.240572515877</v>
      </c>
      <c r="J9" s="67"/>
      <c r="K9" s="1">
        <f aca="true" t="shared" si="12" ref="K9:K16">J9/4</f>
        <v>0</v>
      </c>
      <c r="L9" s="25"/>
      <c r="M9" s="80"/>
      <c r="N9" s="122">
        <v>157.33647313301395</v>
      </c>
      <c r="O9" s="27">
        <f t="shared" si="8"/>
        <v>3.3998250590557597</v>
      </c>
      <c r="P9" s="71">
        <f t="shared" si="9"/>
        <v>2510.8748061973215</v>
      </c>
      <c r="Q9" s="25"/>
      <c r="S9" s="9">
        <v>4</v>
      </c>
      <c r="T9" s="97">
        <f t="shared" si="2"/>
        <v>0</v>
      </c>
      <c r="U9" s="114">
        <f t="shared" si="3"/>
        <v>8.315172122339346</v>
      </c>
      <c r="V9" s="17">
        <f t="shared" si="4"/>
        <v>0.9198712434543368</v>
      </c>
      <c r="W9" s="17" t="e">
        <f t="shared" si="5"/>
        <v>#DIV/0!</v>
      </c>
      <c r="X9" s="44" t="e">
        <f t="shared" si="6"/>
        <v>#DIV/0!</v>
      </c>
      <c r="Y9" s="47" t="e">
        <f t="shared" si="7"/>
        <v>#DIV/0!</v>
      </c>
      <c r="AA9" s="116"/>
      <c r="AB9" s="67"/>
      <c r="AC9" s="117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2">
        <v>205.85997993111553</v>
      </c>
      <c r="D10" s="114">
        <v>14832.55625658698</v>
      </c>
      <c r="E10" s="17">
        <f>LOG10(D10)</f>
        <v>4.171216004194994</v>
      </c>
      <c r="F10" s="17">
        <f t="shared" si="0"/>
        <v>4.171216004194994</v>
      </c>
      <c r="G10" s="44">
        <f>((ABS(F10-E10))/F10)</f>
        <v>0</v>
      </c>
      <c r="H10" s="47">
        <f t="shared" si="1"/>
        <v>14832.556256587006</v>
      </c>
      <c r="J10" s="67"/>
      <c r="K10" s="1">
        <f t="shared" si="12"/>
        <v>0</v>
      </c>
      <c r="L10" s="25"/>
      <c r="M10" s="80"/>
      <c r="N10" s="122">
        <v>180.23319219377245</v>
      </c>
      <c r="O10" s="27">
        <f t="shared" si="8"/>
        <v>3.7638202218612027</v>
      </c>
      <c r="P10" s="71">
        <f t="shared" si="9"/>
        <v>5805.240572515877</v>
      </c>
      <c r="Q10" s="25"/>
      <c r="S10" s="9">
        <v>5</v>
      </c>
      <c r="T10" s="97">
        <f t="shared" si="2"/>
        <v>0</v>
      </c>
      <c r="U10" s="114">
        <f t="shared" si="3"/>
        <v>8.315172122339346</v>
      </c>
      <c r="V10" s="17">
        <f t="shared" si="4"/>
        <v>0.9198712434543368</v>
      </c>
      <c r="W10" s="17" t="e">
        <f t="shared" si="5"/>
        <v>#DIV/0!</v>
      </c>
      <c r="X10" s="44" t="e">
        <f t="shared" si="6"/>
        <v>#DIV/0!</v>
      </c>
      <c r="Y10" s="47" t="e">
        <f t="shared" si="7"/>
        <v>#DIV/0!</v>
      </c>
      <c r="AA10" s="116"/>
      <c r="AB10" s="67"/>
      <c r="AC10" s="117" t="e">
        <f t="shared" si="10"/>
        <v>#DIV/0!</v>
      </c>
      <c r="AD10" s="71" t="e">
        <f t="shared" si="11"/>
        <v>#DIV/0!</v>
      </c>
    </row>
    <row r="11" spans="2:30" ht="13.5" thickBot="1">
      <c r="B11" s="9">
        <v>6</v>
      </c>
      <c r="C11" s="137">
        <v>239.45411549567862</v>
      </c>
      <c r="D11" s="114">
        <v>50730.69471647911</v>
      </c>
      <c r="E11" s="17">
        <f>LOG10(D11)</f>
        <v>4.705270809675328</v>
      </c>
      <c r="F11" s="17">
        <f t="shared" si="0"/>
        <v>4.705270809675328</v>
      </c>
      <c r="G11" s="44">
        <f>((ABS(F11-E11))/F11)</f>
        <v>0</v>
      </c>
      <c r="H11" s="47">
        <f t="shared" si="1"/>
        <v>50730.69471647911</v>
      </c>
      <c r="J11" s="67"/>
      <c r="K11" s="1">
        <f t="shared" si="12"/>
        <v>0</v>
      </c>
      <c r="L11" s="25"/>
      <c r="M11" s="80"/>
      <c r="N11" s="122">
        <v>205.85997993111553</v>
      </c>
      <c r="O11" s="27">
        <f t="shared" si="8"/>
        <v>4.171216004194994</v>
      </c>
      <c r="P11" s="71">
        <f t="shared" si="9"/>
        <v>14832.556256587006</v>
      </c>
      <c r="Q11" s="25"/>
      <c r="S11" s="9">
        <v>6</v>
      </c>
      <c r="T11" s="97">
        <f t="shared" si="2"/>
        <v>0</v>
      </c>
      <c r="U11" s="114">
        <f t="shared" si="3"/>
        <v>8.315172122339346</v>
      </c>
      <c r="V11" s="17">
        <f t="shared" si="4"/>
        <v>0.9198712434543368</v>
      </c>
      <c r="W11" s="17" t="e">
        <f t="shared" si="5"/>
        <v>#DIV/0!</v>
      </c>
      <c r="X11" s="44" t="e">
        <f t="shared" si="6"/>
        <v>#DIV/0!</v>
      </c>
      <c r="Y11" s="47" t="e">
        <f t="shared" si="7"/>
        <v>#DIV/0!</v>
      </c>
      <c r="AA11" s="116"/>
      <c r="AB11" s="67"/>
      <c r="AC11" s="117" t="e">
        <f t="shared" si="10"/>
        <v>#DIV/0!</v>
      </c>
      <c r="AD11" s="71" t="e">
        <f t="shared" si="11"/>
        <v>#DIV/0!</v>
      </c>
    </row>
    <row r="12" spans="5:30" ht="13.5" thickBot="1">
      <c r="E12" s="167" t="s">
        <v>58</v>
      </c>
      <c r="F12" s="168"/>
      <c r="G12" s="99">
        <f>AVERAGE(G7:G11)</f>
        <v>3.2190925271166757E-17</v>
      </c>
      <c r="J12" s="67"/>
      <c r="K12" s="1">
        <f t="shared" si="12"/>
        <v>0</v>
      </c>
      <c r="L12" s="25"/>
      <c r="M12" s="80"/>
      <c r="N12" s="122">
        <v>239.45411549567862</v>
      </c>
      <c r="O12" s="27">
        <f t="shared" si="8"/>
        <v>4.705270809675328</v>
      </c>
      <c r="P12" s="71">
        <f t="shared" si="9"/>
        <v>50730.69471647911</v>
      </c>
      <c r="Q12" s="25"/>
      <c r="V12" s="167" t="s">
        <v>58</v>
      </c>
      <c r="W12" s="168"/>
      <c r="X12" s="99" t="e">
        <f>AVERAGE(X6:X11)</f>
        <v>#DIV/0!</v>
      </c>
      <c r="AA12" s="116"/>
      <c r="AB12" s="67"/>
      <c r="AC12" s="117" t="e">
        <f t="shared" si="10"/>
        <v>#DIV/0!</v>
      </c>
      <c r="AD12" s="71" t="e">
        <f t="shared" si="11"/>
        <v>#DIV/0!</v>
      </c>
    </row>
    <row r="13" spans="7:30" ht="12.75">
      <c r="G13" s="91" t="s">
        <v>33</v>
      </c>
      <c r="H13" s="92">
        <f>SLOPE(E7:E11,C7:C11)</f>
        <v>0.01589726291524778</v>
      </c>
      <c r="J13" s="67"/>
      <c r="K13" s="1">
        <f t="shared" si="12"/>
        <v>0</v>
      </c>
      <c r="L13" s="25"/>
      <c r="M13" s="80"/>
      <c r="N13" s="122"/>
      <c r="O13" s="27">
        <f t="shared" si="8"/>
        <v>0.8986057795024185</v>
      </c>
      <c r="P13" s="71">
        <f t="shared" si="9"/>
        <v>7.917822826253767</v>
      </c>
      <c r="Q13" s="25"/>
      <c r="X13" s="91" t="s">
        <v>33</v>
      </c>
      <c r="Y13" s="92" t="e">
        <f>SLOPE(V6:V11,T6:T11)</f>
        <v>#DIV/0!</v>
      </c>
      <c r="AA13" s="116"/>
      <c r="AB13" s="67"/>
      <c r="AC13" s="117" t="e">
        <f t="shared" si="10"/>
        <v>#DIV/0!</v>
      </c>
      <c r="AD13" s="71" t="e">
        <f t="shared" si="11"/>
        <v>#DIV/0!</v>
      </c>
    </row>
    <row r="14" spans="7:30" ht="12.75">
      <c r="G14" s="93" t="s">
        <v>34</v>
      </c>
      <c r="H14" s="94">
        <f>INTERCEPT(E7:E11,C7:C11)</f>
        <v>0.8986057795024185</v>
      </c>
      <c r="I14" s="24"/>
      <c r="J14" s="67"/>
      <c r="K14" s="1">
        <f t="shared" si="12"/>
        <v>0</v>
      </c>
      <c r="L14" s="25"/>
      <c r="M14" s="80"/>
      <c r="N14" s="67"/>
      <c r="O14" s="27">
        <f t="shared" si="8"/>
        <v>0.8986057795024185</v>
      </c>
      <c r="P14" s="71">
        <f t="shared" si="9"/>
        <v>7.917822826253767</v>
      </c>
      <c r="Q14" s="25"/>
      <c r="X14" s="93" t="s">
        <v>34</v>
      </c>
      <c r="Y14" s="94" t="e">
        <f>INTERCEPT(V6:V11,T6:T11)</f>
        <v>#DIV/0!</v>
      </c>
      <c r="AA14" s="116"/>
      <c r="AB14" s="67"/>
      <c r="AC14" s="117" t="e">
        <f t="shared" si="10"/>
        <v>#DIV/0!</v>
      </c>
      <c r="AD14" s="71" t="e">
        <f t="shared" si="11"/>
        <v>#DIV/0!</v>
      </c>
    </row>
    <row r="15" spans="7:30" ht="13.5" thickBot="1">
      <c r="G15" s="95" t="s">
        <v>35</v>
      </c>
      <c r="H15" s="96">
        <f>RSQ(E7:E11,C7:C11)</f>
        <v>1.0000000000000004</v>
      </c>
      <c r="I15" s="24"/>
      <c r="J15" s="67"/>
      <c r="K15" s="1">
        <f t="shared" si="12"/>
        <v>0</v>
      </c>
      <c r="L15" s="25"/>
      <c r="M15" s="80"/>
      <c r="N15" s="67"/>
      <c r="O15" s="27">
        <f t="shared" si="8"/>
        <v>0.8986057795024185</v>
      </c>
      <c r="P15" s="71">
        <f t="shared" si="9"/>
        <v>7.917822826253767</v>
      </c>
      <c r="Q15" s="25"/>
      <c r="X15" s="95" t="s">
        <v>35</v>
      </c>
      <c r="Y15" s="96" t="e">
        <f>RSQ(V6:V11,T6:T11)</f>
        <v>#DIV/0!</v>
      </c>
      <c r="AA15" s="116"/>
      <c r="AB15" s="67"/>
      <c r="AC15" s="117" t="e">
        <f t="shared" si="10"/>
        <v>#DIV/0!</v>
      </c>
      <c r="AD15" s="71" t="e">
        <f t="shared" si="11"/>
        <v>#DIV/0!</v>
      </c>
    </row>
    <row r="16" spans="9:30" ht="12.75">
      <c r="I16" s="24"/>
      <c r="J16" s="67"/>
      <c r="K16" s="1">
        <f t="shared" si="12"/>
        <v>0</v>
      </c>
      <c r="L16" s="25"/>
      <c r="M16" s="80"/>
      <c r="N16" s="67"/>
      <c r="O16" s="27">
        <f t="shared" si="8"/>
        <v>0.8986057795024185</v>
      </c>
      <c r="P16" s="71">
        <f t="shared" si="9"/>
        <v>7.917822826253767</v>
      </c>
      <c r="Q16" s="25"/>
      <c r="AA16" s="116"/>
      <c r="AB16" s="67"/>
      <c r="AC16" s="117" t="e">
        <f t="shared" si="10"/>
        <v>#DIV/0!</v>
      </c>
      <c r="AD16" s="71" t="e">
        <f t="shared" si="11"/>
        <v>#DIV/0!</v>
      </c>
    </row>
    <row r="17" spans="12:30" ht="12.75">
      <c r="L17" s="25"/>
      <c r="M17" s="80"/>
      <c r="N17" s="67"/>
      <c r="O17" s="27">
        <f t="shared" si="8"/>
        <v>0.8986057795024185</v>
      </c>
      <c r="P17" s="71">
        <f t="shared" si="9"/>
        <v>7.917822826253767</v>
      </c>
      <c r="Q17" s="25"/>
      <c r="AA17" s="116"/>
      <c r="AB17" s="67"/>
      <c r="AC17" s="117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0"/>
      <c r="N18" s="67"/>
      <c r="O18" s="27">
        <f t="shared" si="8"/>
        <v>0.8986057795024185</v>
      </c>
      <c r="P18" s="71">
        <f t="shared" si="9"/>
        <v>7.917822826253767</v>
      </c>
      <c r="Q18" s="25"/>
      <c r="AA18" s="116"/>
      <c r="AB18" s="67"/>
      <c r="AC18" s="117" t="e">
        <f t="shared" si="10"/>
        <v>#DIV/0!</v>
      </c>
      <c r="AD18" s="71" t="e">
        <f t="shared" si="11"/>
        <v>#DIV/0!</v>
      </c>
    </row>
    <row r="19" spans="8:30" ht="13.5" thickBot="1">
      <c r="H19">
        <v>21</v>
      </c>
      <c r="J19" s="52" t="s">
        <v>43</v>
      </c>
      <c r="K19" s="53"/>
      <c r="L19" s="25"/>
      <c r="M19" s="25"/>
      <c r="N19" s="25"/>
      <c r="O19" s="25"/>
      <c r="P19" s="25"/>
      <c r="AA19" s="116"/>
      <c r="AB19" s="67"/>
      <c r="AC19" s="117" t="e">
        <f t="shared" si="10"/>
        <v>#DIV/0!</v>
      </c>
      <c r="AD19" s="71" t="e">
        <f t="shared" si="11"/>
        <v>#DIV/0!</v>
      </c>
    </row>
    <row r="20" spans="8:25" ht="15">
      <c r="H20">
        <v>56.5</v>
      </c>
      <c r="J20" s="62" t="s">
        <v>36</v>
      </c>
      <c r="K20" s="63"/>
      <c r="L20" s="25"/>
      <c r="M20" s="74" t="s">
        <v>39</v>
      </c>
      <c r="N20" s="75"/>
      <c r="O20" s="25"/>
      <c r="P20" s="25"/>
      <c r="Y20">
        <v>21</v>
      </c>
    </row>
    <row r="21" spans="10:25" ht="15">
      <c r="J21" s="56" t="s">
        <v>42</v>
      </c>
      <c r="K21" s="57"/>
      <c r="L21" s="25"/>
      <c r="M21" s="48" t="s">
        <v>47</v>
      </c>
      <c r="N21" s="49"/>
      <c r="O21" s="25"/>
      <c r="P21" s="25"/>
      <c r="Y21">
        <v>56.5</v>
      </c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8"/>
      <c r="K24" s="70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7"/>
      <c r="K25" s="70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7"/>
      <c r="K26" s="70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7"/>
      <c r="K27" s="70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7"/>
      <c r="K28" s="70" t="e">
        <f t="shared" si="13"/>
        <v>#NUM!</v>
      </c>
      <c r="L28" s="25"/>
      <c r="O28" s="25"/>
      <c r="P28" s="25"/>
    </row>
    <row r="29" spans="10:16" ht="12.75">
      <c r="J29" s="67"/>
      <c r="K29" s="70" t="e">
        <f t="shared" si="13"/>
        <v>#NUM!</v>
      </c>
      <c r="L29" s="25"/>
      <c r="O29" s="25"/>
      <c r="P29" s="25"/>
    </row>
    <row r="30" spans="10:16" ht="12.75">
      <c r="J30" s="67"/>
      <c r="K30" s="70" t="e">
        <f t="shared" si="13"/>
        <v>#NUM!</v>
      </c>
      <c r="L30" s="25"/>
      <c r="O30" s="25"/>
      <c r="P30" s="25"/>
    </row>
    <row r="31" spans="10:16" ht="12.75">
      <c r="J31" s="67"/>
      <c r="K31" s="70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6" t="s">
        <v>65</v>
      </c>
      <c r="N34" s="177"/>
      <c r="O34" s="177"/>
      <c r="P34" s="185"/>
    </row>
    <row r="35" spans="10:16" ht="15">
      <c r="J35" s="54" t="s">
        <v>45</v>
      </c>
      <c r="K35" s="66"/>
      <c r="L35" s="25"/>
      <c r="M35" s="169" t="s">
        <v>61</v>
      </c>
      <c r="N35" s="170"/>
      <c r="O35" s="170"/>
      <c r="P35" s="171"/>
    </row>
    <row r="36" spans="10:16" ht="15">
      <c r="J36" s="56" t="s">
        <v>42</v>
      </c>
      <c r="K36" s="57"/>
      <c r="L36" s="25"/>
      <c r="M36" s="172" t="s">
        <v>154</v>
      </c>
      <c r="N36" s="173"/>
      <c r="O36" s="173"/>
      <c r="P36" s="174"/>
    </row>
    <row r="37" spans="10:16" ht="15.75" thickBot="1">
      <c r="J37" s="56" t="s">
        <v>30</v>
      </c>
      <c r="K37" s="57"/>
      <c r="L37" s="25"/>
      <c r="M37" s="172" t="s">
        <v>63</v>
      </c>
      <c r="N37" s="175"/>
      <c r="O37" s="175"/>
      <c r="P37" s="174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153</v>
      </c>
      <c r="P38" s="103" t="s">
        <v>155</v>
      </c>
    </row>
    <row r="39" spans="10:16" ht="12.75">
      <c r="J39" s="68"/>
      <c r="K39" s="70" t="e">
        <f aca="true" t="shared" si="14" ref="K39:K46">LOG10(J39)*(64)</f>
        <v>#NUM!</v>
      </c>
      <c r="L39" s="25"/>
      <c r="M39" s="119">
        <f>N7</f>
        <v>78.10635514779982</v>
      </c>
      <c r="N39" s="70">
        <f>10^(4*(M39/256))</f>
        <v>16.61161278456514</v>
      </c>
      <c r="O39" s="70">
        <f>P7</f>
        <v>138.12841953331193</v>
      </c>
      <c r="P39" s="118">
        <f>O39/N39</f>
        <v>8.315172122339346</v>
      </c>
    </row>
    <row r="40" spans="10:16" ht="12.75">
      <c r="J40" s="67"/>
      <c r="K40" s="70" t="e">
        <f t="shared" si="14"/>
        <v>#NUM!</v>
      </c>
      <c r="L40" s="25"/>
      <c r="M40" s="119">
        <f>N8</f>
        <v>117.0320880426081</v>
      </c>
      <c r="N40" s="70">
        <f>10^(4*(M40/256))</f>
        <v>67.39479795504344</v>
      </c>
      <c r="O40" s="70">
        <f>P8</f>
        <v>574.242924327782</v>
      </c>
      <c r="P40" s="118">
        <f>O40/N40</f>
        <v>8.520582326114221</v>
      </c>
    </row>
    <row r="41" spans="10:16" ht="12.75">
      <c r="J41" s="67"/>
      <c r="K41" s="70" t="e">
        <f t="shared" si="14"/>
        <v>#NUM!</v>
      </c>
      <c r="L41" s="25"/>
      <c r="M41" s="119">
        <f>N9</f>
        <v>157.33647313301395</v>
      </c>
      <c r="N41" s="70">
        <f>10^(4*(M41/256))</f>
        <v>287.33093937454277</v>
      </c>
      <c r="O41" s="70">
        <f>P9</f>
        <v>2510.8748061973215</v>
      </c>
      <c r="P41" s="118">
        <f>O41/N41</f>
        <v>8.7386162160711</v>
      </c>
    </row>
    <row r="42" spans="10:16" ht="12.75">
      <c r="J42" s="67"/>
      <c r="K42" s="70" t="e">
        <f t="shared" si="14"/>
        <v>#NUM!</v>
      </c>
      <c r="L42" s="25"/>
      <c r="M42" s="119">
        <f>N10</f>
        <v>180.23319219377245</v>
      </c>
      <c r="N42" s="70">
        <f>10^(4*(M42/256))</f>
        <v>654.852708367842</v>
      </c>
      <c r="O42" s="70">
        <f>P10</f>
        <v>5805.240572515877</v>
      </c>
      <c r="P42" s="118">
        <f>O42/N42</f>
        <v>8.864956192950451</v>
      </c>
    </row>
    <row r="43" spans="10:16" ht="12.75">
      <c r="J43" s="67"/>
      <c r="K43" s="70" t="e">
        <f t="shared" si="14"/>
        <v>#NUM!</v>
      </c>
      <c r="L43" s="25"/>
      <c r="M43" s="119">
        <f>N11</f>
        <v>205.85997993111553</v>
      </c>
      <c r="N43" s="70">
        <f>10^(4*(M43/256))</f>
        <v>1646.5017112595167</v>
      </c>
      <c r="O43" s="70">
        <f>P11</f>
        <v>14832.556256587006</v>
      </c>
      <c r="P43" s="118">
        <f>O43/N43</f>
        <v>9.008527689437148</v>
      </c>
    </row>
    <row r="44" spans="2:12" ht="13.5" thickBot="1">
      <c r="B44" s="5"/>
      <c r="C44" s="5"/>
      <c r="D44" s="5"/>
      <c r="E44" s="11" t="s">
        <v>3</v>
      </c>
      <c r="F44" s="14"/>
      <c r="G44" s="11" t="s">
        <v>7</v>
      </c>
      <c r="H44" s="13"/>
      <c r="J44" s="67"/>
      <c r="K44" s="70" t="e">
        <f t="shared" si="14"/>
        <v>#NUM!</v>
      </c>
      <c r="L44" s="25"/>
    </row>
    <row r="45" spans="1:15" ht="13.5" thickBot="1">
      <c r="A45" s="135" t="s">
        <v>105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7"/>
      <c r="K45" s="70" t="e">
        <f t="shared" si="14"/>
        <v>#NUM!</v>
      </c>
      <c r="L45" s="25"/>
      <c r="M45" s="176" t="s">
        <v>117</v>
      </c>
      <c r="N45" s="177"/>
      <c r="O45" s="178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7"/>
      <c r="K46" s="70" t="e">
        <f t="shared" si="14"/>
        <v>#NUM!</v>
      </c>
      <c r="M46" s="169" t="s">
        <v>156</v>
      </c>
      <c r="N46" s="170"/>
      <c r="O46" s="180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3"/>
      <c r="J47" s="25"/>
      <c r="K47" s="25"/>
      <c r="M47" s="172" t="s">
        <v>106</v>
      </c>
      <c r="N47" s="173"/>
      <c r="O47" s="184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64"/>
      <c r="N48" s="165"/>
      <c r="O48" s="166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157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107</v>
      </c>
      <c r="K50" s="66"/>
      <c r="M50" s="120"/>
      <c r="N50" s="70">
        <f aca="true" t="shared" si="15" ref="N50:N55">10^(4*(M50/256))</f>
        <v>1</v>
      </c>
      <c r="O50" s="47">
        <f>P39*N50</f>
        <v>8.315172122339346</v>
      </c>
      <c r="P50" s="107"/>
    </row>
    <row r="51" spans="1:15" ht="15">
      <c r="A51" s="136"/>
      <c r="I51" s="10"/>
      <c r="J51" s="56" t="s">
        <v>42</v>
      </c>
      <c r="K51" s="57"/>
      <c r="M51" s="120"/>
      <c r="N51" s="70">
        <f t="shared" si="15"/>
        <v>1</v>
      </c>
      <c r="O51" s="47">
        <f>P39*N51</f>
        <v>8.315172122339346</v>
      </c>
    </row>
    <row r="52" spans="1:15" ht="15">
      <c r="A52" s="10"/>
      <c r="I52" s="23"/>
      <c r="J52" s="56" t="s">
        <v>30</v>
      </c>
      <c r="K52" s="57"/>
      <c r="M52" s="120"/>
      <c r="N52" s="70">
        <f t="shared" si="15"/>
        <v>1</v>
      </c>
      <c r="O52" s="47">
        <f>P39*N52</f>
        <v>8.315172122339346</v>
      </c>
    </row>
    <row r="53" spans="1:15" ht="15" thickBot="1">
      <c r="A53" s="10"/>
      <c r="I53" s="23"/>
      <c r="J53" s="58" t="s">
        <v>108</v>
      </c>
      <c r="K53" s="59" t="s">
        <v>24</v>
      </c>
      <c r="M53" s="120"/>
      <c r="N53" s="70">
        <f t="shared" si="15"/>
        <v>1</v>
      </c>
      <c r="O53" s="47">
        <f>P39*N53</f>
        <v>8.315172122339346</v>
      </c>
    </row>
    <row r="54" spans="10:15" ht="12.75">
      <c r="J54" s="68">
        <v>45</v>
      </c>
      <c r="K54" s="70">
        <f aca="true" t="shared" si="16" ref="K54:K61">LOG10(J54)*(256/LOG10(262144))</f>
        <v>78.10635514779982</v>
      </c>
      <c r="M54" s="120"/>
      <c r="N54" s="70">
        <f t="shared" si="15"/>
        <v>1</v>
      </c>
      <c r="O54" s="47">
        <f>P39*N54</f>
        <v>8.315172122339346</v>
      </c>
    </row>
    <row r="55" spans="10:15" ht="12.75">
      <c r="J55" s="67">
        <v>300</v>
      </c>
      <c r="K55" s="70">
        <f t="shared" si="16"/>
        <v>117.0320880426081</v>
      </c>
      <c r="M55" s="119"/>
      <c r="N55" s="70">
        <f t="shared" si="15"/>
        <v>1</v>
      </c>
      <c r="O55" s="46">
        <f>P39*N55</f>
        <v>8.315172122339346</v>
      </c>
    </row>
    <row r="56" spans="10:11" ht="12.75">
      <c r="J56" s="67">
        <v>2139</v>
      </c>
      <c r="K56" s="70">
        <f t="shared" si="16"/>
        <v>157.33647313301395</v>
      </c>
    </row>
    <row r="57" spans="10:11" ht="12.75">
      <c r="J57" s="67">
        <v>6529</v>
      </c>
      <c r="K57" s="70">
        <f t="shared" si="16"/>
        <v>180.23319219377245</v>
      </c>
    </row>
    <row r="58" spans="10:11" ht="12.75">
      <c r="J58" s="67">
        <v>22765</v>
      </c>
      <c r="K58" s="70">
        <f t="shared" si="16"/>
        <v>205.85997993111553</v>
      </c>
    </row>
    <row r="59" spans="10:11" ht="12.75">
      <c r="J59" s="67">
        <v>117038</v>
      </c>
      <c r="K59" s="70">
        <f t="shared" si="16"/>
        <v>239.45411549567862</v>
      </c>
    </row>
    <row r="60" spans="10:11" ht="12.75">
      <c r="J60" s="67"/>
      <c r="K60" s="70" t="e">
        <f t="shared" si="16"/>
        <v>#NUM!</v>
      </c>
    </row>
    <row r="61" spans="10:11" ht="12.75">
      <c r="J61" s="67"/>
      <c r="K61" s="70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M47:O47"/>
    <mergeCell ref="M48:O48"/>
    <mergeCell ref="M34:P34"/>
    <mergeCell ref="M35:P35"/>
    <mergeCell ref="M36:P36"/>
    <mergeCell ref="M37:P37"/>
    <mergeCell ref="M45:O45"/>
    <mergeCell ref="M46:O46"/>
    <mergeCell ref="M4:P4"/>
    <mergeCell ref="M5:P5"/>
    <mergeCell ref="AA5:AD5"/>
    <mergeCell ref="AA6:AD6"/>
    <mergeCell ref="E12:F12"/>
    <mergeCell ref="V12:W12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4">
      <selection activeCell="D7" sqref="D7:D11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31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9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S3" s="73" t="s">
        <v>68</v>
      </c>
    </row>
    <row r="4" spans="2:16" ht="21" thickBot="1">
      <c r="B4" s="6"/>
      <c r="J4" s="52" t="s">
        <v>40</v>
      </c>
      <c r="K4" s="53"/>
      <c r="L4" s="25"/>
      <c r="M4" s="179" t="s">
        <v>37</v>
      </c>
      <c r="N4" s="170"/>
      <c r="O4" s="170"/>
      <c r="P4" s="180"/>
    </row>
    <row r="5" spans="2:30" ht="15.75" thickBot="1">
      <c r="B5" s="2" t="s">
        <v>12</v>
      </c>
      <c r="C5" s="8" t="s">
        <v>11</v>
      </c>
      <c r="D5" s="3" t="s">
        <v>158</v>
      </c>
      <c r="E5" s="124" t="s">
        <v>159</v>
      </c>
      <c r="F5" s="3" t="s">
        <v>13</v>
      </c>
      <c r="G5" s="7" t="s">
        <v>10</v>
      </c>
      <c r="H5" s="125" t="s">
        <v>160</v>
      </c>
      <c r="J5" s="54" t="s">
        <v>41</v>
      </c>
      <c r="K5" s="55"/>
      <c r="L5" s="25"/>
      <c r="M5" s="181" t="s">
        <v>74</v>
      </c>
      <c r="N5" s="182"/>
      <c r="O5" s="182"/>
      <c r="P5" s="183"/>
      <c r="S5" s="2" t="s">
        <v>12</v>
      </c>
      <c r="T5" s="8" t="s">
        <v>11</v>
      </c>
      <c r="U5" s="3" t="s">
        <v>158</v>
      </c>
      <c r="V5" s="124" t="s">
        <v>159</v>
      </c>
      <c r="W5" s="3" t="s">
        <v>13</v>
      </c>
      <c r="X5" s="7" t="s">
        <v>10</v>
      </c>
      <c r="Y5" s="125" t="s">
        <v>160</v>
      </c>
      <c r="AA5" s="179" t="s">
        <v>37</v>
      </c>
      <c r="AB5" s="170"/>
      <c r="AC5" s="170"/>
      <c r="AD5" s="180"/>
    </row>
    <row r="6" spans="2:30" ht="15.75" thickBot="1">
      <c r="B6" s="9">
        <v>1</v>
      </c>
      <c r="C6" s="122">
        <v>75.68964401617582</v>
      </c>
      <c r="D6" s="114"/>
      <c r="E6" s="17"/>
      <c r="F6" s="17">
        <f aca="true" t="shared" si="0" ref="F6:F11">H$13*C6+H$14</f>
        <v>2.0635762914257723</v>
      </c>
      <c r="G6" s="44"/>
      <c r="H6" s="43">
        <f aca="true" t="shared" si="1" ref="H6:H11">10^F6</f>
        <v>115.76473752512747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161</v>
      </c>
      <c r="Q6" s="25"/>
      <c r="S6" s="9">
        <v>1</v>
      </c>
      <c r="T6" s="97">
        <f aca="true" t="shared" si="2" ref="T6:T11">M50</f>
        <v>0</v>
      </c>
      <c r="U6" s="114">
        <f aca="true" t="shared" si="3" ref="U6:U11">O50</f>
        <v>7.601960412591011</v>
      </c>
      <c r="V6" s="17">
        <f aca="true" t="shared" si="4" ref="V6:V11">LOG10(U6)</f>
        <v>0.8809256036730252</v>
      </c>
      <c r="W6" s="17" t="e">
        <f aca="true" t="shared" si="5" ref="W6:W11">Y$13*T6+Y$14</f>
        <v>#DIV/0!</v>
      </c>
      <c r="X6" s="44" t="e">
        <f aca="true" t="shared" si="6" ref="X6:X11">((ABS(W6-V6))/W6)*10</f>
        <v>#DIV/0!</v>
      </c>
      <c r="Y6" s="43" t="e">
        <f aca="true" t="shared" si="7" ref="Y6:Y11">10^W6</f>
        <v>#DIV/0!</v>
      </c>
      <c r="AA6" s="181" t="s">
        <v>69</v>
      </c>
      <c r="AB6" s="182"/>
      <c r="AC6" s="182"/>
      <c r="AD6" s="183"/>
    </row>
    <row r="7" spans="2:30" ht="15">
      <c r="B7" s="9">
        <v>2</v>
      </c>
      <c r="C7" s="122">
        <v>118.35631068284248</v>
      </c>
      <c r="D7" s="114">
        <v>561.2904689045695</v>
      </c>
      <c r="E7" s="41">
        <f>LOG10(D7)</f>
        <v>2.7491876676654305</v>
      </c>
      <c r="F7" s="41">
        <f t="shared" si="0"/>
        <v>2.7491876676654305</v>
      </c>
      <c r="G7" s="45">
        <f>((ABS(F7-E7))/F7)</f>
        <v>0</v>
      </c>
      <c r="H7" s="46">
        <f t="shared" si="1"/>
        <v>561.2904689045695</v>
      </c>
      <c r="J7" s="56" t="s">
        <v>30</v>
      </c>
      <c r="K7" s="57"/>
      <c r="L7" s="25"/>
      <c r="M7" s="80"/>
      <c r="N7" s="122">
        <v>75.68964401617582</v>
      </c>
      <c r="O7" s="27">
        <f aca="true" t="shared" si="8" ref="O7:O18">H$13*N7+H$14</f>
        <v>2.0635762914257723</v>
      </c>
      <c r="P7" s="71">
        <f aca="true" t="shared" si="9" ref="P7:P18">10^O7</f>
        <v>115.76473752512747</v>
      </c>
      <c r="Q7" s="25"/>
      <c r="S7" s="9">
        <v>2</v>
      </c>
      <c r="T7" s="97">
        <f t="shared" si="2"/>
        <v>0</v>
      </c>
      <c r="U7" s="114">
        <f t="shared" si="3"/>
        <v>7.601960412591011</v>
      </c>
      <c r="V7" s="41">
        <f t="shared" si="4"/>
        <v>0.8809256036730252</v>
      </c>
      <c r="W7" s="41" t="e">
        <f t="shared" si="5"/>
        <v>#DIV/0!</v>
      </c>
      <c r="X7" s="45" t="e">
        <f t="shared" si="6"/>
        <v>#DIV/0!</v>
      </c>
      <c r="Y7" s="46" t="e">
        <f t="shared" si="7"/>
        <v>#DIV/0!</v>
      </c>
      <c r="AA7" s="26" t="s">
        <v>59</v>
      </c>
      <c r="AB7" s="115" t="s">
        <v>25</v>
      </c>
      <c r="AC7" s="115" t="s">
        <v>26</v>
      </c>
      <c r="AD7" s="26" t="s">
        <v>161</v>
      </c>
    </row>
    <row r="8" spans="2:30" ht="13.5" thickBot="1">
      <c r="B8" s="9">
        <v>3</v>
      </c>
      <c r="C8" s="122">
        <v>157.5748947033147</v>
      </c>
      <c r="D8" s="162">
        <v>2395.475572253038</v>
      </c>
      <c r="E8" s="41">
        <f>LOG10(D8)</f>
        <v>3.3793917465196484</v>
      </c>
      <c r="F8" s="41">
        <f t="shared" si="0"/>
        <v>3.379391746519649</v>
      </c>
      <c r="G8" s="45">
        <f>((ABS(F8-E8))/F8)</f>
        <v>1.3141098847371544E-16</v>
      </c>
      <c r="H8" s="46">
        <f t="shared" si="1"/>
        <v>2395.475572253042</v>
      </c>
      <c r="J8" s="58" t="s">
        <v>23</v>
      </c>
      <c r="K8" s="59" t="s">
        <v>24</v>
      </c>
      <c r="L8" s="25"/>
      <c r="M8" s="80"/>
      <c r="N8" s="122">
        <v>118.35631068284248</v>
      </c>
      <c r="O8" s="27">
        <f t="shared" si="8"/>
        <v>2.7491876676654305</v>
      </c>
      <c r="P8" s="71">
        <f t="shared" si="9"/>
        <v>561.2904689045695</v>
      </c>
      <c r="Q8" s="25"/>
      <c r="S8" s="9">
        <v>3</v>
      </c>
      <c r="T8" s="97">
        <f t="shared" si="2"/>
        <v>0</v>
      </c>
      <c r="U8" s="114">
        <f t="shared" si="3"/>
        <v>7.601960412591011</v>
      </c>
      <c r="V8" s="41">
        <f t="shared" si="4"/>
        <v>0.8809256036730252</v>
      </c>
      <c r="W8" s="41" t="e">
        <f t="shared" si="5"/>
        <v>#DIV/0!</v>
      </c>
      <c r="X8" s="45" t="e">
        <f t="shared" si="6"/>
        <v>#DIV/0!</v>
      </c>
      <c r="Y8" s="46" t="e">
        <f t="shared" si="7"/>
        <v>#DIV/0!</v>
      </c>
      <c r="AA8" s="116"/>
      <c r="AB8" s="67"/>
      <c r="AC8" s="117" t="e">
        <f aca="true" t="shared" si="10" ref="AC8:AC19">Y$13*AB8+Y$14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2">
        <v>180.5790937064432</v>
      </c>
      <c r="D9" s="114">
        <v>5611.081836856954</v>
      </c>
      <c r="E9" s="17">
        <f>LOG10(D9)</f>
        <v>3.749046602874943</v>
      </c>
      <c r="F9" s="17">
        <f t="shared" si="0"/>
        <v>3.7490466028749436</v>
      </c>
      <c r="G9" s="44">
        <f>((ABS(F9-E9))/F9)</f>
        <v>1.1845390492332486E-16</v>
      </c>
      <c r="H9" s="47">
        <f t="shared" si="1"/>
        <v>5611.081836856964</v>
      </c>
      <c r="J9" s="67"/>
      <c r="K9" s="1">
        <f aca="true" t="shared" si="12" ref="K9:K16">J9/4</f>
        <v>0</v>
      </c>
      <c r="L9" s="25"/>
      <c r="M9" s="80"/>
      <c r="N9" s="122">
        <v>157.5748947033147</v>
      </c>
      <c r="O9" s="27">
        <f t="shared" si="8"/>
        <v>3.379391746519649</v>
      </c>
      <c r="P9" s="71">
        <f t="shared" si="9"/>
        <v>2395.475572253042</v>
      </c>
      <c r="Q9" s="25"/>
      <c r="S9" s="9">
        <v>4</v>
      </c>
      <c r="T9" s="97">
        <f t="shared" si="2"/>
        <v>0</v>
      </c>
      <c r="U9" s="114">
        <f t="shared" si="3"/>
        <v>7.601960412591011</v>
      </c>
      <c r="V9" s="17">
        <f t="shared" si="4"/>
        <v>0.8809256036730252</v>
      </c>
      <c r="W9" s="17" t="e">
        <f t="shared" si="5"/>
        <v>#DIV/0!</v>
      </c>
      <c r="X9" s="44" t="e">
        <f t="shared" si="6"/>
        <v>#DIV/0!</v>
      </c>
      <c r="Y9" s="47" t="e">
        <f t="shared" si="7"/>
        <v>#DIV/0!</v>
      </c>
      <c r="AA9" s="116"/>
      <c r="AB9" s="67"/>
      <c r="AC9" s="117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2">
        <v>205.73522058186285</v>
      </c>
      <c r="D10" s="114">
        <v>14232.487924163275</v>
      </c>
      <c r="E10" s="17">
        <f>LOG10(D10)</f>
        <v>4.153280823997973</v>
      </c>
      <c r="F10" s="17">
        <f t="shared" si="0"/>
        <v>4.153280823997973</v>
      </c>
      <c r="G10" s="44">
        <f>((ABS(F10-E10))/F10)</f>
        <v>0</v>
      </c>
      <c r="H10" s="47">
        <f t="shared" si="1"/>
        <v>14232.487924163275</v>
      </c>
      <c r="J10" s="67"/>
      <c r="K10" s="1">
        <f t="shared" si="12"/>
        <v>0</v>
      </c>
      <c r="L10" s="25"/>
      <c r="M10" s="80"/>
      <c r="N10" s="122">
        <v>180.5790937064432</v>
      </c>
      <c r="O10" s="27">
        <f t="shared" si="8"/>
        <v>3.7490466028749436</v>
      </c>
      <c r="P10" s="71">
        <f t="shared" si="9"/>
        <v>5611.081836856964</v>
      </c>
      <c r="Q10" s="25"/>
      <c r="S10" s="9">
        <v>5</v>
      </c>
      <c r="T10" s="97">
        <f t="shared" si="2"/>
        <v>0</v>
      </c>
      <c r="U10" s="114">
        <f t="shared" si="3"/>
        <v>7.601960412591011</v>
      </c>
      <c r="V10" s="17">
        <f t="shared" si="4"/>
        <v>0.8809256036730252</v>
      </c>
      <c r="W10" s="17" t="e">
        <f t="shared" si="5"/>
        <v>#DIV/0!</v>
      </c>
      <c r="X10" s="44" t="e">
        <f t="shared" si="6"/>
        <v>#DIV/0!</v>
      </c>
      <c r="Y10" s="47" t="e">
        <f t="shared" si="7"/>
        <v>#DIV/0!</v>
      </c>
      <c r="AA10" s="116"/>
      <c r="AB10" s="67"/>
      <c r="AC10" s="117" t="e">
        <f t="shared" si="10"/>
        <v>#DIV/0!</v>
      </c>
      <c r="AD10" s="71" t="e">
        <f t="shared" si="11"/>
        <v>#DIV/0!</v>
      </c>
    </row>
    <row r="11" spans="2:30" ht="13.5" thickBot="1">
      <c r="B11" s="9">
        <v>6</v>
      </c>
      <c r="C11" s="137">
        <v>239.39283971404245</v>
      </c>
      <c r="D11" s="114">
        <v>49445.373929277426</v>
      </c>
      <c r="E11" s="17">
        <f>LOG10(D11)</f>
        <v>4.69412566557994</v>
      </c>
      <c r="F11" s="17">
        <f t="shared" si="0"/>
        <v>4.69412566557994</v>
      </c>
      <c r="G11" s="44">
        <f>((ABS(F11-E11))/F11)</f>
        <v>0</v>
      </c>
      <c r="H11" s="47">
        <f t="shared" si="1"/>
        <v>49445.37392927751</v>
      </c>
      <c r="J11" s="67"/>
      <c r="K11" s="1">
        <f t="shared" si="12"/>
        <v>0</v>
      </c>
      <c r="L11" s="25"/>
      <c r="M11" s="80"/>
      <c r="N11" s="122">
        <v>205.73522058186285</v>
      </c>
      <c r="O11" s="27">
        <f t="shared" si="8"/>
        <v>4.153280823997973</v>
      </c>
      <c r="P11" s="71">
        <f t="shared" si="9"/>
        <v>14232.487924163275</v>
      </c>
      <c r="Q11" s="25"/>
      <c r="S11" s="9">
        <v>6</v>
      </c>
      <c r="T11" s="97">
        <f t="shared" si="2"/>
        <v>0</v>
      </c>
      <c r="U11" s="114">
        <f t="shared" si="3"/>
        <v>7.601960412591011</v>
      </c>
      <c r="V11" s="17">
        <f t="shared" si="4"/>
        <v>0.8809256036730252</v>
      </c>
      <c r="W11" s="17" t="e">
        <f t="shared" si="5"/>
        <v>#DIV/0!</v>
      </c>
      <c r="X11" s="44" t="e">
        <f t="shared" si="6"/>
        <v>#DIV/0!</v>
      </c>
      <c r="Y11" s="47" t="e">
        <f t="shared" si="7"/>
        <v>#DIV/0!</v>
      </c>
      <c r="AA11" s="116"/>
      <c r="AB11" s="67"/>
      <c r="AC11" s="117" t="e">
        <f t="shared" si="10"/>
        <v>#DIV/0!</v>
      </c>
      <c r="AD11" s="71" t="e">
        <f t="shared" si="11"/>
        <v>#DIV/0!</v>
      </c>
    </row>
    <row r="12" spans="5:30" ht="13.5" thickBot="1">
      <c r="E12" s="167" t="s">
        <v>58</v>
      </c>
      <c r="F12" s="168"/>
      <c r="G12" s="99">
        <f>AVERAGE(G7:G11)</f>
        <v>4.997297867940806E-17</v>
      </c>
      <c r="J12" s="67"/>
      <c r="K12" s="1">
        <f t="shared" si="12"/>
        <v>0</v>
      </c>
      <c r="L12" s="25"/>
      <c r="M12" s="80"/>
      <c r="N12" s="122">
        <v>239.39283971404245</v>
      </c>
      <c r="O12" s="27">
        <f t="shared" si="8"/>
        <v>4.69412566557994</v>
      </c>
      <c r="P12" s="71">
        <f t="shared" si="9"/>
        <v>49445.37392927751</v>
      </c>
      <c r="Q12" s="25"/>
      <c r="V12" s="167" t="s">
        <v>58</v>
      </c>
      <c r="W12" s="168"/>
      <c r="X12" s="99" t="e">
        <f>AVERAGE(X6:X11)</f>
        <v>#DIV/0!</v>
      </c>
      <c r="AA12" s="116"/>
      <c r="AB12" s="67"/>
      <c r="AC12" s="117" t="e">
        <f t="shared" si="10"/>
        <v>#DIV/0!</v>
      </c>
      <c r="AD12" s="71" t="e">
        <f t="shared" si="11"/>
        <v>#DIV/0!</v>
      </c>
    </row>
    <row r="13" spans="7:30" ht="12.75">
      <c r="G13" s="91" t="s">
        <v>33</v>
      </c>
      <c r="H13" s="92">
        <f>SLOPE(E7:E11,C7:C11)</f>
        <v>0.016069016630616998</v>
      </c>
      <c r="J13" s="67"/>
      <c r="K13" s="1">
        <f t="shared" si="12"/>
        <v>0</v>
      </c>
      <c r="L13" s="25"/>
      <c r="M13" s="80"/>
      <c r="N13" s="122"/>
      <c r="O13" s="27">
        <f t="shared" si="8"/>
        <v>0.8473181429643626</v>
      </c>
      <c r="P13" s="71">
        <f t="shared" si="9"/>
        <v>7.035875450800134</v>
      </c>
      <c r="Q13" s="25"/>
      <c r="X13" s="91" t="s">
        <v>33</v>
      </c>
      <c r="Y13" s="92" t="e">
        <f>SLOPE(V6:V11,T6:T11)</f>
        <v>#DIV/0!</v>
      </c>
      <c r="AA13" s="116"/>
      <c r="AB13" s="67"/>
      <c r="AC13" s="117" t="e">
        <f t="shared" si="10"/>
        <v>#DIV/0!</v>
      </c>
      <c r="AD13" s="71" t="e">
        <f t="shared" si="11"/>
        <v>#DIV/0!</v>
      </c>
    </row>
    <row r="14" spans="7:30" ht="12.75">
      <c r="G14" s="93" t="s">
        <v>34</v>
      </c>
      <c r="H14" s="94">
        <f>INTERCEPT(E7:E11,C7:C11)</f>
        <v>0.8473181429643626</v>
      </c>
      <c r="I14" s="24"/>
      <c r="J14" s="67"/>
      <c r="K14" s="1">
        <f t="shared" si="12"/>
        <v>0</v>
      </c>
      <c r="L14" s="25"/>
      <c r="M14" s="80"/>
      <c r="N14" s="67"/>
      <c r="O14" s="27">
        <f t="shared" si="8"/>
        <v>0.8473181429643626</v>
      </c>
      <c r="P14" s="71">
        <f t="shared" si="9"/>
        <v>7.035875450800134</v>
      </c>
      <c r="Q14" s="25"/>
      <c r="X14" s="93" t="s">
        <v>34</v>
      </c>
      <c r="Y14" s="94" t="e">
        <f>INTERCEPT(V6:V11,T6:T11)</f>
        <v>#DIV/0!</v>
      </c>
      <c r="AA14" s="116"/>
      <c r="AB14" s="67"/>
      <c r="AC14" s="117" t="e">
        <f t="shared" si="10"/>
        <v>#DIV/0!</v>
      </c>
      <c r="AD14" s="71" t="e">
        <f t="shared" si="11"/>
        <v>#DIV/0!</v>
      </c>
    </row>
    <row r="15" spans="7:30" ht="13.5" thickBot="1">
      <c r="G15" s="95" t="s">
        <v>35</v>
      </c>
      <c r="H15" s="96">
        <f>RSQ(E7:E11,C7:C11)</f>
        <v>1</v>
      </c>
      <c r="I15" s="24"/>
      <c r="J15" s="67"/>
      <c r="K15" s="1">
        <f t="shared" si="12"/>
        <v>0</v>
      </c>
      <c r="L15" s="25"/>
      <c r="M15" s="80"/>
      <c r="N15" s="67"/>
      <c r="O15" s="27">
        <f t="shared" si="8"/>
        <v>0.8473181429643626</v>
      </c>
      <c r="P15" s="71">
        <f t="shared" si="9"/>
        <v>7.035875450800134</v>
      </c>
      <c r="Q15" s="25"/>
      <c r="X15" s="95" t="s">
        <v>35</v>
      </c>
      <c r="Y15" s="96" t="e">
        <f>RSQ(V6:V11,T6:T11)</f>
        <v>#DIV/0!</v>
      </c>
      <c r="AA15" s="116"/>
      <c r="AB15" s="67"/>
      <c r="AC15" s="117" t="e">
        <f t="shared" si="10"/>
        <v>#DIV/0!</v>
      </c>
      <c r="AD15" s="71" t="e">
        <f t="shared" si="11"/>
        <v>#DIV/0!</v>
      </c>
    </row>
    <row r="16" spans="9:30" ht="12.75">
      <c r="I16" s="24"/>
      <c r="J16" s="67"/>
      <c r="K16" s="1">
        <f t="shared" si="12"/>
        <v>0</v>
      </c>
      <c r="L16" s="25"/>
      <c r="M16" s="80"/>
      <c r="N16" s="67"/>
      <c r="O16" s="27">
        <f t="shared" si="8"/>
        <v>0.8473181429643626</v>
      </c>
      <c r="P16" s="71">
        <f t="shared" si="9"/>
        <v>7.035875450800134</v>
      </c>
      <c r="Q16" s="25"/>
      <c r="AA16" s="116"/>
      <c r="AB16" s="67"/>
      <c r="AC16" s="117" t="e">
        <f t="shared" si="10"/>
        <v>#DIV/0!</v>
      </c>
      <c r="AD16" s="71" t="e">
        <f t="shared" si="11"/>
        <v>#DIV/0!</v>
      </c>
    </row>
    <row r="17" spans="12:30" ht="12.75">
      <c r="L17" s="25"/>
      <c r="M17" s="80"/>
      <c r="N17" s="67"/>
      <c r="O17" s="27">
        <f t="shared" si="8"/>
        <v>0.8473181429643626</v>
      </c>
      <c r="P17" s="71">
        <f t="shared" si="9"/>
        <v>7.035875450800134</v>
      </c>
      <c r="Q17" s="25"/>
      <c r="AA17" s="116"/>
      <c r="AB17" s="67"/>
      <c r="AC17" s="117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0"/>
      <c r="N18" s="67"/>
      <c r="O18" s="27">
        <f t="shared" si="8"/>
        <v>0.8473181429643626</v>
      </c>
      <c r="P18" s="71">
        <f t="shared" si="9"/>
        <v>7.035875450800134</v>
      </c>
      <c r="Q18" s="25"/>
      <c r="AA18" s="116"/>
      <c r="AB18" s="67"/>
      <c r="AC18" s="117" t="e">
        <f t="shared" si="10"/>
        <v>#DIV/0!</v>
      </c>
      <c r="AD18" s="71" t="e">
        <f t="shared" si="11"/>
        <v>#DIV/0!</v>
      </c>
    </row>
    <row r="19" spans="8:30" ht="13.5" thickBot="1">
      <c r="H19">
        <v>21</v>
      </c>
      <c r="J19" s="52" t="s">
        <v>43</v>
      </c>
      <c r="K19" s="53"/>
      <c r="L19" s="25"/>
      <c r="M19" s="25"/>
      <c r="N19" s="25"/>
      <c r="O19" s="25"/>
      <c r="P19" s="25"/>
      <c r="AA19" s="116"/>
      <c r="AB19" s="67"/>
      <c r="AC19" s="117" t="e">
        <f t="shared" si="10"/>
        <v>#DIV/0!</v>
      </c>
      <c r="AD19" s="71" t="e">
        <f t="shared" si="11"/>
        <v>#DIV/0!</v>
      </c>
    </row>
    <row r="20" spans="8:25" ht="15">
      <c r="H20">
        <v>56.5</v>
      </c>
      <c r="J20" s="62" t="s">
        <v>36</v>
      </c>
      <c r="K20" s="63"/>
      <c r="L20" s="25"/>
      <c r="M20" s="74" t="s">
        <v>39</v>
      </c>
      <c r="N20" s="75"/>
      <c r="O20" s="25"/>
      <c r="P20" s="25"/>
      <c r="Y20">
        <v>21</v>
      </c>
    </row>
    <row r="21" spans="10:25" ht="15">
      <c r="J21" s="56" t="s">
        <v>42</v>
      </c>
      <c r="K21" s="57"/>
      <c r="L21" s="25"/>
      <c r="M21" s="48" t="s">
        <v>47</v>
      </c>
      <c r="N21" s="49"/>
      <c r="O21" s="25"/>
      <c r="P21" s="25"/>
      <c r="Y21">
        <v>56.5</v>
      </c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8"/>
      <c r="K24" s="70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7"/>
      <c r="K25" s="70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7"/>
      <c r="K26" s="70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7"/>
      <c r="K27" s="70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7"/>
      <c r="K28" s="70" t="e">
        <f t="shared" si="13"/>
        <v>#NUM!</v>
      </c>
      <c r="L28" s="25"/>
      <c r="O28" s="25"/>
      <c r="P28" s="25"/>
    </row>
    <row r="29" spans="10:16" ht="12.75">
      <c r="J29" s="67"/>
      <c r="K29" s="70" t="e">
        <f t="shared" si="13"/>
        <v>#NUM!</v>
      </c>
      <c r="L29" s="25"/>
      <c r="O29" s="25"/>
      <c r="P29" s="25"/>
    </row>
    <row r="30" spans="10:16" ht="12.75">
      <c r="J30" s="67"/>
      <c r="K30" s="70" t="e">
        <f t="shared" si="13"/>
        <v>#NUM!</v>
      </c>
      <c r="L30" s="25"/>
      <c r="O30" s="25"/>
      <c r="P30" s="25"/>
    </row>
    <row r="31" spans="10:16" ht="12.75">
      <c r="J31" s="67"/>
      <c r="K31" s="70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6" t="s">
        <v>65</v>
      </c>
      <c r="N34" s="177"/>
      <c r="O34" s="177"/>
      <c r="P34" s="185"/>
    </row>
    <row r="35" spans="10:16" ht="15">
      <c r="J35" s="54" t="s">
        <v>45</v>
      </c>
      <c r="K35" s="66"/>
      <c r="L35" s="25"/>
      <c r="M35" s="169" t="s">
        <v>61</v>
      </c>
      <c r="N35" s="170"/>
      <c r="O35" s="170"/>
      <c r="P35" s="171"/>
    </row>
    <row r="36" spans="10:16" ht="15">
      <c r="J36" s="56" t="s">
        <v>42</v>
      </c>
      <c r="K36" s="57"/>
      <c r="L36" s="25"/>
      <c r="M36" s="172" t="s">
        <v>162</v>
      </c>
      <c r="N36" s="173"/>
      <c r="O36" s="173"/>
      <c r="P36" s="174"/>
    </row>
    <row r="37" spans="10:16" ht="15.75" thickBot="1">
      <c r="J37" s="56" t="s">
        <v>30</v>
      </c>
      <c r="K37" s="57"/>
      <c r="L37" s="25"/>
      <c r="M37" s="172" t="s">
        <v>63</v>
      </c>
      <c r="N37" s="175"/>
      <c r="O37" s="175"/>
      <c r="P37" s="174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161</v>
      </c>
      <c r="P38" s="103" t="s">
        <v>163</v>
      </c>
    </row>
    <row r="39" spans="10:16" ht="12.75">
      <c r="J39" s="68"/>
      <c r="K39" s="70" t="e">
        <f aca="true" t="shared" si="14" ref="K39:K46">LOG10(J39)*(64)</f>
        <v>#NUM!</v>
      </c>
      <c r="L39" s="25"/>
      <c r="M39" s="119">
        <f>N7</f>
        <v>75.68964401617582</v>
      </c>
      <c r="N39" s="70">
        <f>10^(4*(M39/256))</f>
        <v>15.228274187456712</v>
      </c>
      <c r="O39" s="70">
        <f>P7</f>
        <v>115.76473752512747</v>
      </c>
      <c r="P39" s="118">
        <f>O39/N39</f>
        <v>7.601960412591011</v>
      </c>
    </row>
    <row r="40" spans="10:16" ht="12.75">
      <c r="J40" s="67"/>
      <c r="K40" s="70" t="e">
        <f t="shared" si="14"/>
        <v>#NUM!</v>
      </c>
      <c r="L40" s="25"/>
      <c r="M40" s="119">
        <f>N8</f>
        <v>118.35631068284248</v>
      </c>
      <c r="N40" s="70">
        <f>10^(4*(M40/256))</f>
        <v>70.6833874236928</v>
      </c>
      <c r="O40" s="70">
        <f>P8</f>
        <v>561.2904689045695</v>
      </c>
      <c r="P40" s="118">
        <f>O40/N40</f>
        <v>7.940910719799869</v>
      </c>
    </row>
    <row r="41" spans="10:16" ht="12.75">
      <c r="J41" s="67"/>
      <c r="K41" s="70" t="e">
        <f t="shared" si="14"/>
        <v>#NUM!</v>
      </c>
      <c r="L41" s="25"/>
      <c r="M41" s="119">
        <f>N9</f>
        <v>157.5748947033147</v>
      </c>
      <c r="N41" s="70">
        <f>10^(4*(M41/256))</f>
        <v>289.8062382893434</v>
      </c>
      <c r="O41" s="70">
        <f>P9</f>
        <v>2395.475572253042</v>
      </c>
      <c r="P41" s="118">
        <f>O41/N41</f>
        <v>8.265783326104224</v>
      </c>
    </row>
    <row r="42" spans="10:16" ht="12.75">
      <c r="J42" s="67"/>
      <c r="K42" s="70" t="e">
        <f t="shared" si="14"/>
        <v>#NUM!</v>
      </c>
      <c r="L42" s="25"/>
      <c r="M42" s="119">
        <f>N10</f>
        <v>180.5790937064432</v>
      </c>
      <c r="N42" s="70">
        <f>10^(4*(M42/256))</f>
        <v>663.0531447180978</v>
      </c>
      <c r="O42" s="70">
        <f>P10</f>
        <v>5611.081836856964</v>
      </c>
      <c r="P42" s="118">
        <f>O42/N42</f>
        <v>8.462491855373916</v>
      </c>
    </row>
    <row r="43" spans="10:16" ht="12.75">
      <c r="J43" s="67"/>
      <c r="K43" s="70" t="e">
        <f t="shared" si="14"/>
        <v>#NUM!</v>
      </c>
      <c r="L43" s="25"/>
      <c r="M43" s="119">
        <f>N11</f>
        <v>205.73522058186285</v>
      </c>
      <c r="N43" s="70">
        <f>10^(4*(M43/256))</f>
        <v>1639.1278207607959</v>
      </c>
      <c r="O43" s="70">
        <f>P11</f>
        <v>14232.487924163275</v>
      </c>
      <c r="P43" s="118">
        <f>O43/N43</f>
        <v>8.68296403971553</v>
      </c>
    </row>
    <row r="44" spans="2:12" ht="13.5" thickBot="1">
      <c r="B44" s="5"/>
      <c r="C44" s="5"/>
      <c r="D44" s="5"/>
      <c r="E44" s="11" t="s">
        <v>3</v>
      </c>
      <c r="F44" s="14"/>
      <c r="G44" s="11" t="s">
        <v>7</v>
      </c>
      <c r="H44" s="13"/>
      <c r="J44" s="67"/>
      <c r="K44" s="70" t="e">
        <f t="shared" si="14"/>
        <v>#NUM!</v>
      </c>
      <c r="L44" s="25"/>
    </row>
    <row r="45" spans="1:15" ht="13.5" thickBot="1">
      <c r="A45" s="135" t="s">
        <v>105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7"/>
      <c r="K45" s="70" t="e">
        <f t="shared" si="14"/>
        <v>#NUM!</v>
      </c>
      <c r="L45" s="25"/>
      <c r="M45" s="176" t="s">
        <v>117</v>
      </c>
      <c r="N45" s="177"/>
      <c r="O45" s="178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7"/>
      <c r="K46" s="70" t="e">
        <f t="shared" si="14"/>
        <v>#NUM!</v>
      </c>
      <c r="M46" s="169" t="s">
        <v>164</v>
      </c>
      <c r="N46" s="170"/>
      <c r="O46" s="180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3"/>
      <c r="J47" s="25"/>
      <c r="K47" s="25"/>
      <c r="M47" s="172" t="s">
        <v>106</v>
      </c>
      <c r="N47" s="173"/>
      <c r="O47" s="184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64"/>
      <c r="N48" s="165"/>
      <c r="O48" s="166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165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107</v>
      </c>
      <c r="K50" s="66"/>
      <c r="M50" s="120"/>
      <c r="N50" s="70">
        <f aca="true" t="shared" si="15" ref="N50:N55">10^(4*(M50/256))</f>
        <v>1</v>
      </c>
      <c r="O50" s="47">
        <f>P39*N50</f>
        <v>7.601960412591011</v>
      </c>
      <c r="P50" s="107"/>
    </row>
    <row r="51" spans="1:15" ht="15">
      <c r="A51" s="136"/>
      <c r="I51" s="10"/>
      <c r="J51" s="56" t="s">
        <v>42</v>
      </c>
      <c r="K51" s="57"/>
      <c r="M51" s="120"/>
      <c r="N51" s="70">
        <f t="shared" si="15"/>
        <v>1</v>
      </c>
      <c r="O51" s="47">
        <f>P39*N51</f>
        <v>7.601960412591011</v>
      </c>
    </row>
    <row r="52" spans="1:15" ht="15">
      <c r="A52" s="10"/>
      <c r="I52" s="23"/>
      <c r="J52" s="56" t="s">
        <v>30</v>
      </c>
      <c r="K52" s="57"/>
      <c r="M52" s="120"/>
      <c r="N52" s="70">
        <f t="shared" si="15"/>
        <v>1</v>
      </c>
      <c r="O52" s="47">
        <f>P39*N52</f>
        <v>7.601960412591011</v>
      </c>
    </row>
    <row r="53" spans="1:15" ht="15" thickBot="1">
      <c r="A53" s="10"/>
      <c r="I53" s="23"/>
      <c r="J53" s="58" t="s">
        <v>108</v>
      </c>
      <c r="K53" s="59" t="s">
        <v>24</v>
      </c>
      <c r="M53" s="120"/>
      <c r="N53" s="70">
        <f t="shared" si="15"/>
        <v>1</v>
      </c>
      <c r="O53" s="47">
        <f>P39*N53</f>
        <v>7.601960412591011</v>
      </c>
    </row>
    <row r="54" spans="10:15" ht="12.75">
      <c r="J54" s="68">
        <v>40</v>
      </c>
      <c r="K54" s="70">
        <f aca="true" t="shared" si="16" ref="K54:K61">LOG10(J54)*(256/LOG10(262144))</f>
        <v>75.68964401617582</v>
      </c>
      <c r="M54" s="120"/>
      <c r="N54" s="70">
        <f t="shared" si="15"/>
        <v>1</v>
      </c>
      <c r="O54" s="47">
        <f>P39*N54</f>
        <v>7.601960412591011</v>
      </c>
    </row>
    <row r="55" spans="10:15" ht="12.75">
      <c r="J55" s="67">
        <v>320</v>
      </c>
      <c r="K55" s="70">
        <f t="shared" si="16"/>
        <v>118.35631068284248</v>
      </c>
      <c r="M55" s="119"/>
      <c r="N55" s="70">
        <f t="shared" si="15"/>
        <v>1</v>
      </c>
      <c r="O55" s="46">
        <f>P39*N55</f>
        <v>7.601960412591011</v>
      </c>
    </row>
    <row r="56" spans="10:11" ht="12.75">
      <c r="J56" s="67">
        <v>2164</v>
      </c>
      <c r="K56" s="70">
        <f t="shared" si="16"/>
        <v>157.5748947033147</v>
      </c>
    </row>
    <row r="57" spans="10:11" ht="12.75">
      <c r="J57" s="67">
        <v>6640</v>
      </c>
      <c r="K57" s="70">
        <f t="shared" si="16"/>
        <v>180.5790937064432</v>
      </c>
    </row>
    <row r="58" spans="10:11" ht="12.75">
      <c r="J58" s="67">
        <v>22627</v>
      </c>
      <c r="K58" s="70">
        <f t="shared" si="16"/>
        <v>205.73522058186285</v>
      </c>
    </row>
    <row r="59" spans="10:11" ht="12.75">
      <c r="J59" s="67">
        <v>116689</v>
      </c>
      <c r="K59" s="70">
        <f t="shared" si="16"/>
        <v>239.39283971404245</v>
      </c>
    </row>
    <row r="60" spans="10:11" ht="12.75">
      <c r="J60" s="67"/>
      <c r="K60" s="70" t="e">
        <f t="shared" si="16"/>
        <v>#NUM!</v>
      </c>
    </row>
    <row r="61" spans="10:11" ht="12.75">
      <c r="J61" s="67"/>
      <c r="K61" s="70" t="e">
        <f t="shared" si="16"/>
        <v>#NUM!</v>
      </c>
    </row>
  </sheetData>
  <sheetProtection password="CF48" sheet="1"/>
  <protectedRanges>
    <protectedRange sqref="M7:N18" name="Range2"/>
    <protectedRange sqref="C6:C11" name="Range1"/>
  </protectedRanges>
  <mergeCells count="14">
    <mergeCell ref="M47:O47"/>
    <mergeCell ref="M48:O48"/>
    <mergeCell ref="M34:P34"/>
    <mergeCell ref="M35:P35"/>
    <mergeCell ref="M36:P36"/>
    <mergeCell ref="M37:P37"/>
    <mergeCell ref="M45:O45"/>
    <mergeCell ref="M46:O46"/>
    <mergeCell ref="M4:P4"/>
    <mergeCell ref="M5:P5"/>
    <mergeCell ref="AA5:AD5"/>
    <mergeCell ref="AA6:AD6"/>
    <mergeCell ref="E12:F12"/>
    <mergeCell ref="V12:W12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P8" sqref="P8:P12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77" t="s">
        <v>31</v>
      </c>
      <c r="C1" s="35"/>
      <c r="D1" s="31"/>
      <c r="E1" s="31"/>
      <c r="F1" s="31"/>
      <c r="G1" s="30"/>
      <c r="J1" s="28"/>
    </row>
    <row r="3" spans="2:18" ht="28.5" thickBot="1">
      <c r="B3" s="73" t="s">
        <v>9</v>
      </c>
      <c r="C3" s="10"/>
      <c r="D3" s="10"/>
      <c r="E3" s="10"/>
      <c r="F3" s="10"/>
      <c r="R3" s="73" t="s">
        <v>68</v>
      </c>
    </row>
    <row r="4" spans="2:16" ht="21" thickBot="1">
      <c r="B4" s="6"/>
      <c r="J4" s="52" t="s">
        <v>40</v>
      </c>
      <c r="K4" s="53"/>
      <c r="L4" s="25"/>
      <c r="M4" s="179" t="s">
        <v>37</v>
      </c>
      <c r="N4" s="170"/>
      <c r="O4" s="170"/>
      <c r="P4" s="180"/>
    </row>
    <row r="5" spans="2:30" ht="15.75" thickBot="1">
      <c r="B5" s="2" t="s">
        <v>12</v>
      </c>
      <c r="C5" s="8" t="s">
        <v>11</v>
      </c>
      <c r="D5" s="3" t="s">
        <v>0</v>
      </c>
      <c r="E5" s="3" t="s">
        <v>1</v>
      </c>
      <c r="F5" s="3" t="s">
        <v>13</v>
      </c>
      <c r="G5" s="7" t="s">
        <v>10</v>
      </c>
      <c r="H5" s="4" t="s">
        <v>17</v>
      </c>
      <c r="J5" s="54" t="s">
        <v>41</v>
      </c>
      <c r="K5" s="55"/>
      <c r="L5" s="25"/>
      <c r="M5" s="181" t="s">
        <v>74</v>
      </c>
      <c r="N5" s="182"/>
      <c r="O5" s="182"/>
      <c r="P5" s="183"/>
      <c r="S5" s="2" t="s">
        <v>12</v>
      </c>
      <c r="T5" s="8" t="s">
        <v>11</v>
      </c>
      <c r="U5" s="3" t="s">
        <v>0</v>
      </c>
      <c r="V5" s="3" t="s">
        <v>1</v>
      </c>
      <c r="W5" s="3" t="s">
        <v>13</v>
      </c>
      <c r="X5" s="7" t="s">
        <v>10</v>
      </c>
      <c r="Y5" s="4" t="s">
        <v>17</v>
      </c>
      <c r="AA5" s="179" t="s">
        <v>37</v>
      </c>
      <c r="AB5" s="170"/>
      <c r="AC5" s="170"/>
      <c r="AD5" s="180"/>
    </row>
    <row r="6" spans="2:30" ht="15.75" thickBot="1">
      <c r="B6" s="9">
        <v>1</v>
      </c>
      <c r="C6" s="122">
        <v>68.37127000259704</v>
      </c>
      <c r="D6" s="69"/>
      <c r="E6" s="17"/>
      <c r="F6" s="17">
        <f aca="true" t="shared" si="0" ref="F6:F11">H$13*C6+H$14</f>
        <v>1.8641224266005911</v>
      </c>
      <c r="G6" s="44"/>
      <c r="H6" s="47">
        <f aca="true" t="shared" si="1" ref="H6:H11">10^F6</f>
        <v>73.13452189373993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54</v>
      </c>
      <c r="S6" s="9">
        <v>1</v>
      </c>
      <c r="T6" s="81">
        <f aca="true" t="shared" si="2" ref="T6:T11">M50</f>
        <v>0</v>
      </c>
      <c r="U6" s="114">
        <f aca="true" t="shared" si="3" ref="U6:U11">O50</f>
        <v>6.249155518723766</v>
      </c>
      <c r="V6" s="17">
        <f aca="true" t="shared" si="4" ref="V6:V11">LOG10(U6)</f>
        <v>0.7958213328100124</v>
      </c>
      <c r="W6" s="17" t="e">
        <f aca="true" t="shared" si="5" ref="W6:W11">Y$13*T6+Y$14</f>
        <v>#DIV/0!</v>
      </c>
      <c r="X6" s="44" t="e">
        <f aca="true" t="shared" si="6" ref="X6:X11">((ABS(W6-V6))/W6)*10</f>
        <v>#DIV/0!</v>
      </c>
      <c r="Y6" s="47" t="e">
        <f aca="true" t="shared" si="7" ref="Y6:Y11">10^W6</f>
        <v>#DIV/0!</v>
      </c>
      <c r="AA6" s="181" t="s">
        <v>69</v>
      </c>
      <c r="AB6" s="182"/>
      <c r="AC6" s="182"/>
      <c r="AD6" s="183"/>
    </row>
    <row r="7" spans="2:30" ht="15">
      <c r="B7" s="9">
        <v>2</v>
      </c>
      <c r="C7" s="122">
        <v>147.36986700423455</v>
      </c>
      <c r="D7" s="114">
        <v>3604.309748796852</v>
      </c>
      <c r="E7" s="17">
        <f>LOG10(D7)</f>
        <v>3.5568221065059067</v>
      </c>
      <c r="F7" s="17">
        <f t="shared" si="0"/>
        <v>3.556822106505906</v>
      </c>
      <c r="G7" s="44">
        <f>((ABS(F7-E7))/F7)</f>
        <v>2.497112290422193E-16</v>
      </c>
      <c r="H7" s="47">
        <f t="shared" si="1"/>
        <v>3604.3097487968453</v>
      </c>
      <c r="J7" s="56" t="s">
        <v>30</v>
      </c>
      <c r="K7" s="57"/>
      <c r="L7" s="25"/>
      <c r="M7" s="80"/>
      <c r="N7" s="122">
        <v>68.37127000259704</v>
      </c>
      <c r="O7" s="27">
        <f aca="true" t="shared" si="8" ref="O7:O18">H$13*N7+H$14</f>
        <v>1.8641224266005911</v>
      </c>
      <c r="P7" s="71">
        <f aca="true" t="shared" si="9" ref="P7:P18">10^O7</f>
        <v>73.13452189373993</v>
      </c>
      <c r="S7" s="9">
        <v>2</v>
      </c>
      <c r="T7" s="81">
        <f t="shared" si="2"/>
        <v>0</v>
      </c>
      <c r="U7" s="114">
        <f t="shared" si="3"/>
        <v>6.249155518723766</v>
      </c>
      <c r="V7" s="17">
        <f t="shared" si="4"/>
        <v>0.7958213328100124</v>
      </c>
      <c r="W7" s="17" t="e">
        <f t="shared" si="5"/>
        <v>#DIV/0!</v>
      </c>
      <c r="X7" s="44" t="e">
        <f t="shared" si="6"/>
        <v>#DIV/0!</v>
      </c>
      <c r="Y7" s="47" t="e">
        <f t="shared" si="7"/>
        <v>#DIV/0!</v>
      </c>
      <c r="AA7" s="26" t="s">
        <v>59</v>
      </c>
      <c r="AB7" s="115" t="s">
        <v>25</v>
      </c>
      <c r="AC7" s="115" t="s">
        <v>26</v>
      </c>
      <c r="AD7" s="115" t="s">
        <v>54</v>
      </c>
    </row>
    <row r="8" spans="2:30" ht="13.5" thickBot="1">
      <c r="B8" s="9">
        <v>3</v>
      </c>
      <c r="C8" s="122">
        <v>191.86453141084922</v>
      </c>
      <c r="D8" s="114">
        <v>32374.82620456059</v>
      </c>
      <c r="E8" s="17">
        <f>LOG10(D8)</f>
        <v>4.51020744570389</v>
      </c>
      <c r="F8" s="17">
        <f t="shared" si="0"/>
        <v>4.51020744570389</v>
      </c>
      <c r="G8" s="44">
        <f>((ABS(F8-E8))/F8)</f>
        <v>0</v>
      </c>
      <c r="H8" s="47">
        <f t="shared" si="1"/>
        <v>32374.82620456059</v>
      </c>
      <c r="J8" s="58" t="s">
        <v>23</v>
      </c>
      <c r="K8" s="59" t="s">
        <v>24</v>
      </c>
      <c r="L8" s="25"/>
      <c r="M8" s="80"/>
      <c r="N8" s="122">
        <v>147.36986700423455</v>
      </c>
      <c r="O8" s="27">
        <f t="shared" si="8"/>
        <v>3.556822106505906</v>
      </c>
      <c r="P8" s="71">
        <f t="shared" si="9"/>
        <v>3604.3097487968453</v>
      </c>
      <c r="S8" s="9">
        <v>3</v>
      </c>
      <c r="T8" s="81">
        <f t="shared" si="2"/>
        <v>0</v>
      </c>
      <c r="U8" s="114">
        <f t="shared" si="3"/>
        <v>6.249155518723766</v>
      </c>
      <c r="V8" s="17">
        <f t="shared" si="4"/>
        <v>0.7958213328100124</v>
      </c>
      <c r="W8" s="17" t="e">
        <f t="shared" si="5"/>
        <v>#DIV/0!</v>
      </c>
      <c r="X8" s="44" t="e">
        <f t="shared" si="6"/>
        <v>#DIV/0!</v>
      </c>
      <c r="Y8" s="47" t="e">
        <f t="shared" si="7"/>
        <v>#DIV/0!</v>
      </c>
      <c r="AA8" s="116"/>
      <c r="AB8" s="67"/>
      <c r="AC8" s="117" t="e">
        <f aca="true" t="shared" si="10" ref="AC8:AC19">Y$13*AB8+Y$14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2">
        <v>213.4500942226744</v>
      </c>
      <c r="D9" s="114">
        <v>93911.85300681014</v>
      </c>
      <c r="E9" s="17">
        <f>LOG10(D9)</f>
        <v>4.972720409844193</v>
      </c>
      <c r="F9" s="17">
        <f t="shared" si="0"/>
        <v>4.972720409844192</v>
      </c>
      <c r="G9" s="44">
        <f>((ABS(F9-E9))/F9)</f>
        <v>1.7861016636725693E-16</v>
      </c>
      <c r="H9" s="47">
        <f t="shared" si="1"/>
        <v>93911.85300681014</v>
      </c>
      <c r="J9" s="67"/>
      <c r="K9" s="1">
        <f aca="true" t="shared" si="12" ref="K9:K16">J9/4</f>
        <v>0</v>
      </c>
      <c r="L9" s="25"/>
      <c r="M9" s="80"/>
      <c r="N9" s="122">
        <v>191.86453141084922</v>
      </c>
      <c r="O9" s="27">
        <f t="shared" si="8"/>
        <v>4.51020744570389</v>
      </c>
      <c r="P9" s="71">
        <f t="shared" si="9"/>
        <v>32374.82620456059</v>
      </c>
      <c r="S9" s="9">
        <v>4</v>
      </c>
      <c r="T9" s="81">
        <f t="shared" si="2"/>
        <v>0</v>
      </c>
      <c r="U9" s="114">
        <f t="shared" si="3"/>
        <v>6.249155518723766</v>
      </c>
      <c r="V9" s="17">
        <f t="shared" si="4"/>
        <v>0.7958213328100124</v>
      </c>
      <c r="W9" s="17" t="e">
        <f t="shared" si="5"/>
        <v>#DIV/0!</v>
      </c>
      <c r="X9" s="44" t="e">
        <f t="shared" si="6"/>
        <v>#DIV/0!</v>
      </c>
      <c r="Y9" s="47" t="e">
        <f t="shared" si="7"/>
        <v>#DIV/0!</v>
      </c>
      <c r="AA9" s="116"/>
      <c r="AB9" s="67"/>
      <c r="AC9" s="117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2">
        <v>233.40956855529154</v>
      </c>
      <c r="D10" s="114">
        <v>251415.03361576842</v>
      </c>
      <c r="E10" s="17">
        <f>LOG10(D10)</f>
        <v>5.400391243203411</v>
      </c>
      <c r="F10" s="17">
        <f t="shared" si="0"/>
        <v>5.40039124320341</v>
      </c>
      <c r="G10" s="44">
        <f>((ABS(F10-E10))/F10)</f>
        <v>1.644655691970337E-16</v>
      </c>
      <c r="H10" s="47">
        <f t="shared" si="1"/>
        <v>251415.03361576842</v>
      </c>
      <c r="J10" s="67"/>
      <c r="K10" s="1">
        <f t="shared" si="12"/>
        <v>0</v>
      </c>
      <c r="L10" s="25"/>
      <c r="M10" s="80"/>
      <c r="N10" s="122">
        <v>213.4500942226744</v>
      </c>
      <c r="O10" s="27">
        <f t="shared" si="8"/>
        <v>4.972720409844192</v>
      </c>
      <c r="P10" s="71">
        <f t="shared" si="9"/>
        <v>93911.85300681014</v>
      </c>
      <c r="S10" s="9">
        <v>5</v>
      </c>
      <c r="T10" s="81">
        <f t="shared" si="2"/>
        <v>0</v>
      </c>
      <c r="U10" s="114">
        <f t="shared" si="3"/>
        <v>6.249155518723766</v>
      </c>
      <c r="V10" s="17">
        <f t="shared" si="4"/>
        <v>0.7958213328100124</v>
      </c>
      <c r="W10" s="17" t="e">
        <f t="shared" si="5"/>
        <v>#DIV/0!</v>
      </c>
      <c r="X10" s="44" t="e">
        <f t="shared" si="6"/>
        <v>#DIV/0!</v>
      </c>
      <c r="Y10" s="47" t="e">
        <f t="shared" si="7"/>
        <v>#DIV/0!</v>
      </c>
      <c r="AA10" s="116"/>
      <c r="AB10" s="67"/>
      <c r="AC10" s="117" t="e">
        <f t="shared" si="10"/>
        <v>#DIV/0!</v>
      </c>
      <c r="AD10" s="71" t="e">
        <f t="shared" si="11"/>
        <v>#DIV/0!</v>
      </c>
    </row>
    <row r="11" spans="2:30" ht="13.5" thickBot="1">
      <c r="B11" s="9">
        <v>6</v>
      </c>
      <c r="C11" s="122">
        <v>248.19282687153276</v>
      </c>
      <c r="D11" s="114">
        <v>521376.5685922556</v>
      </c>
      <c r="E11" s="17">
        <f>LOG10(D11)</f>
        <v>5.717151509456499</v>
      </c>
      <c r="F11" s="17">
        <f t="shared" si="0"/>
        <v>5.717151509456499</v>
      </c>
      <c r="G11" s="44">
        <f>((ABS(F11-E11))/F11)</f>
        <v>0</v>
      </c>
      <c r="H11" s="47">
        <f t="shared" si="1"/>
        <v>521376.5685922565</v>
      </c>
      <c r="J11" s="67"/>
      <c r="K11" s="1">
        <f t="shared" si="12"/>
        <v>0</v>
      </c>
      <c r="L11" s="25"/>
      <c r="M11" s="80"/>
      <c r="N11" s="122">
        <v>233.40956855529154</v>
      </c>
      <c r="O11" s="27">
        <f t="shared" si="8"/>
        <v>5.40039124320341</v>
      </c>
      <c r="P11" s="71">
        <f t="shared" si="9"/>
        <v>251415.03361576842</v>
      </c>
      <c r="S11" s="9">
        <v>6</v>
      </c>
      <c r="T11" s="81">
        <f t="shared" si="2"/>
        <v>0</v>
      </c>
      <c r="U11" s="114">
        <f t="shared" si="3"/>
        <v>6.249155518723766</v>
      </c>
      <c r="V11" s="17">
        <f t="shared" si="4"/>
        <v>0.7958213328100124</v>
      </c>
      <c r="W11" s="17" t="e">
        <f t="shared" si="5"/>
        <v>#DIV/0!</v>
      </c>
      <c r="X11" s="44" t="e">
        <f t="shared" si="6"/>
        <v>#DIV/0!</v>
      </c>
      <c r="Y11" s="47" t="e">
        <f t="shared" si="7"/>
        <v>#DIV/0!</v>
      </c>
      <c r="AA11" s="116"/>
      <c r="AB11" s="67"/>
      <c r="AC11" s="117" t="e">
        <f t="shared" si="10"/>
        <v>#DIV/0!</v>
      </c>
      <c r="AD11" s="71" t="e">
        <f t="shared" si="11"/>
        <v>#DIV/0!</v>
      </c>
    </row>
    <row r="12" spans="5:30" ht="13.5" thickBot="1">
      <c r="E12" s="167" t="s">
        <v>58</v>
      </c>
      <c r="F12" s="168"/>
      <c r="G12" s="99">
        <f>AVERAGE(G7:G11)</f>
        <v>1.1855739292130199E-16</v>
      </c>
      <c r="J12" s="67"/>
      <c r="K12" s="1">
        <f t="shared" si="12"/>
        <v>0</v>
      </c>
      <c r="L12" s="25"/>
      <c r="M12" s="80"/>
      <c r="N12" s="122">
        <v>248.19282687153276</v>
      </c>
      <c r="O12" s="27">
        <f t="shared" si="8"/>
        <v>5.717151509456499</v>
      </c>
      <c r="P12" s="71">
        <f t="shared" si="9"/>
        <v>521376.5685922565</v>
      </c>
      <c r="V12" s="167" t="s">
        <v>58</v>
      </c>
      <c r="W12" s="168"/>
      <c r="X12" s="99" t="e">
        <f>AVERAGE(X6:X11)</f>
        <v>#DIV/0!</v>
      </c>
      <c r="AA12" s="116"/>
      <c r="AB12" s="67"/>
      <c r="AC12" s="117" t="e">
        <f t="shared" si="10"/>
        <v>#DIV/0!</v>
      </c>
      <c r="AD12" s="71" t="e">
        <f t="shared" si="11"/>
        <v>#DIV/0!</v>
      </c>
    </row>
    <row r="13" spans="7:30" ht="12.75">
      <c r="G13" s="91" t="s">
        <v>33</v>
      </c>
      <c r="H13" s="92">
        <f>SLOPE(E7:E11,C7:C11)</f>
        <v>0.021426958758143867</v>
      </c>
      <c r="J13" s="67"/>
      <c r="K13" s="1">
        <f t="shared" si="12"/>
        <v>0</v>
      </c>
      <c r="L13" s="25"/>
      <c r="M13" s="80"/>
      <c r="N13" s="122"/>
      <c r="O13" s="27">
        <f t="shared" si="8"/>
        <v>0.3991340440130253</v>
      </c>
      <c r="P13" s="71">
        <f t="shared" si="9"/>
        <v>2.5068828773873517</v>
      </c>
      <c r="X13" s="91" t="s">
        <v>33</v>
      </c>
      <c r="Y13" s="92" t="e">
        <f>SLOPE(V7:V11,T7:T11)</f>
        <v>#DIV/0!</v>
      </c>
      <c r="AA13" s="116"/>
      <c r="AB13" s="67"/>
      <c r="AC13" s="117" t="e">
        <f t="shared" si="10"/>
        <v>#DIV/0!</v>
      </c>
      <c r="AD13" s="71" t="e">
        <f t="shared" si="11"/>
        <v>#DIV/0!</v>
      </c>
    </row>
    <row r="14" spans="7:30" ht="12.75">
      <c r="G14" s="93" t="s">
        <v>34</v>
      </c>
      <c r="H14" s="94">
        <f>INTERCEPT(E7:E11,C7:C11)</f>
        <v>0.3991340440130253</v>
      </c>
      <c r="I14" s="24"/>
      <c r="J14" s="67"/>
      <c r="K14" s="1">
        <f t="shared" si="12"/>
        <v>0</v>
      </c>
      <c r="L14" s="25"/>
      <c r="M14" s="80"/>
      <c r="N14" s="67"/>
      <c r="O14" s="27">
        <f t="shared" si="8"/>
        <v>0.3991340440130253</v>
      </c>
      <c r="P14" s="71">
        <f t="shared" si="9"/>
        <v>2.5068828773873517</v>
      </c>
      <c r="X14" s="93" t="s">
        <v>34</v>
      </c>
      <c r="Y14" s="94" t="e">
        <f>INTERCEPT(V7:V11,T7:T11)</f>
        <v>#DIV/0!</v>
      </c>
      <c r="AA14" s="116"/>
      <c r="AB14" s="67"/>
      <c r="AC14" s="117" t="e">
        <f t="shared" si="10"/>
        <v>#DIV/0!</v>
      </c>
      <c r="AD14" s="71" t="e">
        <f t="shared" si="11"/>
        <v>#DIV/0!</v>
      </c>
    </row>
    <row r="15" spans="7:30" ht="13.5" thickBot="1">
      <c r="G15" s="95" t="s">
        <v>35</v>
      </c>
      <c r="H15" s="96">
        <f>RSQ(E7:E11,C7:C11)</f>
        <v>1.0000000000000004</v>
      </c>
      <c r="I15" s="24"/>
      <c r="J15" s="67"/>
      <c r="K15" s="1">
        <f t="shared" si="12"/>
        <v>0</v>
      </c>
      <c r="L15" s="25"/>
      <c r="M15" s="80"/>
      <c r="N15" s="67"/>
      <c r="O15" s="27">
        <f t="shared" si="8"/>
        <v>0.3991340440130253</v>
      </c>
      <c r="P15" s="71">
        <f t="shared" si="9"/>
        <v>2.5068828773873517</v>
      </c>
      <c r="X15" s="95" t="s">
        <v>35</v>
      </c>
      <c r="Y15" s="96" t="e">
        <f>RSQ(V7:V11,T7:T11)</f>
        <v>#DIV/0!</v>
      </c>
      <c r="AA15" s="116"/>
      <c r="AB15" s="67"/>
      <c r="AC15" s="117" t="e">
        <f t="shared" si="10"/>
        <v>#DIV/0!</v>
      </c>
      <c r="AD15" s="71" t="e">
        <f t="shared" si="11"/>
        <v>#DIV/0!</v>
      </c>
    </row>
    <row r="16" spans="9:30" ht="12.75">
      <c r="I16" s="24"/>
      <c r="J16" s="67"/>
      <c r="K16" s="1">
        <f t="shared" si="12"/>
        <v>0</v>
      </c>
      <c r="L16" s="25"/>
      <c r="M16" s="80"/>
      <c r="N16" s="67"/>
      <c r="O16" s="27">
        <f t="shared" si="8"/>
        <v>0.3991340440130253</v>
      </c>
      <c r="P16" s="71">
        <f t="shared" si="9"/>
        <v>2.5068828773873517</v>
      </c>
      <c r="AA16" s="116"/>
      <c r="AB16" s="67"/>
      <c r="AC16" s="117" t="e">
        <f t="shared" si="10"/>
        <v>#DIV/0!</v>
      </c>
      <c r="AD16" s="71" t="e">
        <f t="shared" si="11"/>
        <v>#DIV/0!</v>
      </c>
    </row>
    <row r="17" spans="12:30" ht="12.75">
      <c r="L17" s="25"/>
      <c r="M17" s="80"/>
      <c r="N17" s="67"/>
      <c r="O17" s="27">
        <f t="shared" si="8"/>
        <v>0.3991340440130253</v>
      </c>
      <c r="P17" s="71">
        <f t="shared" si="9"/>
        <v>2.5068828773873517</v>
      </c>
      <c r="AA17" s="116"/>
      <c r="AB17" s="67"/>
      <c r="AC17" s="117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0"/>
      <c r="N18" s="67"/>
      <c r="O18" s="27">
        <f t="shared" si="8"/>
        <v>0.3991340440130253</v>
      </c>
      <c r="P18" s="71">
        <f t="shared" si="9"/>
        <v>2.5068828773873517</v>
      </c>
      <c r="AA18" s="116"/>
      <c r="AB18" s="67"/>
      <c r="AC18" s="117" t="e">
        <f t="shared" si="10"/>
        <v>#DIV/0!</v>
      </c>
      <c r="AD18" s="71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AA19" s="116"/>
      <c r="AB19" s="67"/>
      <c r="AC19" s="117" t="e">
        <f t="shared" si="10"/>
        <v>#DIV/0!</v>
      </c>
      <c r="AD19" s="71" t="e">
        <f t="shared" si="11"/>
        <v>#DIV/0!</v>
      </c>
    </row>
    <row r="20" spans="10:15" ht="15">
      <c r="J20" s="62" t="s">
        <v>36</v>
      </c>
      <c r="K20" s="63"/>
      <c r="L20" s="25"/>
      <c r="M20" s="74" t="s">
        <v>39</v>
      </c>
      <c r="N20" s="75"/>
      <c r="O20" s="25"/>
    </row>
    <row r="21" spans="10:15" ht="15">
      <c r="J21" s="56" t="s">
        <v>42</v>
      </c>
      <c r="K21" s="57"/>
      <c r="L21" s="25"/>
      <c r="M21" s="48" t="s">
        <v>47</v>
      </c>
      <c r="N21" s="49"/>
      <c r="O21" s="25"/>
    </row>
    <row r="22" spans="10:15" ht="15">
      <c r="J22" s="56" t="s">
        <v>30</v>
      </c>
      <c r="K22" s="57"/>
      <c r="L22" s="25"/>
      <c r="M22" s="48" t="s">
        <v>48</v>
      </c>
      <c r="N22" s="49"/>
      <c r="O22" s="25"/>
    </row>
    <row r="23" spans="10:15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</row>
    <row r="24" spans="10:15" ht="12.75">
      <c r="J24" s="68"/>
      <c r="K24" s="70" t="e">
        <f aca="true" t="shared" si="13" ref="K24:K31">LOG10(J24*10)*(64)</f>
        <v>#NUM!</v>
      </c>
      <c r="L24" s="25"/>
      <c r="M24" s="48" t="s">
        <v>50</v>
      </c>
      <c r="N24" s="49"/>
      <c r="O24" s="25"/>
    </row>
    <row r="25" spans="10:15" ht="12.75">
      <c r="J25" s="67"/>
      <c r="K25" s="70" t="e">
        <f t="shared" si="13"/>
        <v>#NUM!</v>
      </c>
      <c r="L25" s="25"/>
      <c r="M25" s="48" t="s">
        <v>46</v>
      </c>
      <c r="N25" s="49"/>
      <c r="O25" s="25"/>
    </row>
    <row r="26" spans="10:15" ht="12.75">
      <c r="J26" s="67"/>
      <c r="K26" s="70" t="e">
        <f t="shared" si="13"/>
        <v>#NUM!</v>
      </c>
      <c r="L26" s="25"/>
      <c r="M26" s="76" t="s">
        <v>51</v>
      </c>
      <c r="N26" s="49"/>
      <c r="O26" s="25"/>
    </row>
    <row r="27" spans="10:15" ht="12.75">
      <c r="J27" s="67"/>
      <c r="K27" s="70" t="e">
        <f t="shared" si="13"/>
        <v>#NUM!</v>
      </c>
      <c r="L27" s="25"/>
      <c r="M27" s="50" t="s">
        <v>52</v>
      </c>
      <c r="N27" s="51"/>
      <c r="O27" s="25"/>
    </row>
    <row r="28" spans="10:15" ht="12.75">
      <c r="J28" s="67"/>
      <c r="K28" s="70" t="e">
        <f t="shared" si="13"/>
        <v>#NUM!</v>
      </c>
      <c r="L28" s="25"/>
      <c r="O28" s="25"/>
    </row>
    <row r="29" spans="10:15" ht="12.75">
      <c r="J29" s="67"/>
      <c r="K29" s="70" t="e">
        <f t="shared" si="13"/>
        <v>#NUM!</v>
      </c>
      <c r="L29" s="25"/>
      <c r="O29" s="25"/>
    </row>
    <row r="30" spans="10:15" ht="12.75">
      <c r="J30" s="67"/>
      <c r="K30" s="70" t="e">
        <f t="shared" si="13"/>
        <v>#NUM!</v>
      </c>
      <c r="L30" s="25"/>
      <c r="O30" s="25"/>
    </row>
    <row r="31" spans="10:15" ht="12.75">
      <c r="J31" s="67"/>
      <c r="K31" s="70" t="e">
        <f t="shared" si="13"/>
        <v>#NUM!</v>
      </c>
      <c r="L31" s="25"/>
      <c r="O31" s="25"/>
    </row>
    <row r="32" spans="12:15" ht="12.75">
      <c r="L32" s="25"/>
      <c r="M32" s="25"/>
      <c r="N32" s="25"/>
      <c r="O32" s="25"/>
    </row>
    <row r="33" spans="12:15" ht="13.5" thickBot="1">
      <c r="L33" s="25"/>
      <c r="M33" s="25"/>
      <c r="N33" s="25"/>
      <c r="O33" s="25"/>
    </row>
    <row r="34" spans="10:16" ht="13.5" thickBot="1">
      <c r="J34" s="52" t="s">
        <v>44</v>
      </c>
      <c r="K34" s="53"/>
      <c r="L34" s="25"/>
      <c r="M34" s="176" t="s">
        <v>65</v>
      </c>
      <c r="N34" s="177"/>
      <c r="O34" s="177"/>
      <c r="P34" s="185"/>
    </row>
    <row r="35" spans="10:16" ht="15">
      <c r="J35" s="54" t="s">
        <v>45</v>
      </c>
      <c r="K35" s="66"/>
      <c r="L35" s="25"/>
      <c r="M35" s="169" t="s">
        <v>61</v>
      </c>
      <c r="N35" s="170"/>
      <c r="O35" s="170"/>
      <c r="P35" s="171"/>
    </row>
    <row r="36" spans="10:16" ht="15">
      <c r="J36" s="56" t="s">
        <v>42</v>
      </c>
      <c r="K36" s="57"/>
      <c r="L36" s="25"/>
      <c r="M36" s="172" t="s">
        <v>70</v>
      </c>
      <c r="N36" s="173"/>
      <c r="O36" s="173"/>
      <c r="P36" s="174"/>
    </row>
    <row r="37" spans="10:16" ht="15.75" thickBot="1">
      <c r="J37" s="56" t="s">
        <v>30</v>
      </c>
      <c r="K37" s="57"/>
      <c r="L37" s="25"/>
      <c r="M37" s="172" t="s">
        <v>63</v>
      </c>
      <c r="N37" s="175"/>
      <c r="O37" s="175"/>
      <c r="P37" s="174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54</v>
      </c>
      <c r="P38" s="103" t="s">
        <v>71</v>
      </c>
    </row>
    <row r="39" spans="10:16" ht="12.75">
      <c r="J39" s="68"/>
      <c r="K39" s="70" t="e">
        <f aca="true" t="shared" si="14" ref="K39:K46">LOG10(J39)*(64)</f>
        <v>#NUM!</v>
      </c>
      <c r="L39" s="25"/>
      <c r="M39" s="68">
        <f>N7</f>
        <v>68.37127000259704</v>
      </c>
      <c r="N39" s="70">
        <f>10^(4*(M39/256))</f>
        <v>11.70310479145762</v>
      </c>
      <c r="O39" s="70">
        <f>P7</f>
        <v>73.13452189373993</v>
      </c>
      <c r="P39" s="118">
        <f>O39/N39</f>
        <v>6.249155518723766</v>
      </c>
    </row>
    <row r="40" spans="10:16" ht="12.75">
      <c r="J40" s="67"/>
      <c r="K40" s="70" t="e">
        <f t="shared" si="14"/>
        <v>#NUM!</v>
      </c>
      <c r="L40" s="25"/>
      <c r="M40" s="68">
        <f>N8</f>
        <v>147.36986700423455</v>
      </c>
      <c r="N40" s="70">
        <f>10^(4*(M40/256))</f>
        <v>200.74936117545127</v>
      </c>
      <c r="O40" s="70">
        <f>P8</f>
        <v>3604.3097487968453</v>
      </c>
      <c r="P40" s="118">
        <f>O40/N40</f>
        <v>17.954277551333</v>
      </c>
    </row>
    <row r="41" spans="10:16" ht="12.75">
      <c r="J41" s="67"/>
      <c r="K41" s="70" t="e">
        <f t="shared" si="14"/>
        <v>#NUM!</v>
      </c>
      <c r="L41" s="25"/>
      <c r="M41" s="68">
        <f>N9</f>
        <v>191.86453141084922</v>
      </c>
      <c r="N41" s="70">
        <f>10^(4*(M41/256))</f>
        <v>995.1379837721134</v>
      </c>
      <c r="O41" s="70">
        <f>P9</f>
        <v>32374.82620456059</v>
      </c>
      <c r="P41" s="118">
        <f>O41/N41</f>
        <v>32.53300218914609</v>
      </c>
    </row>
    <row r="42" spans="10:16" ht="12.75">
      <c r="J42" s="67"/>
      <c r="K42" s="70" t="e">
        <f t="shared" si="14"/>
        <v>#NUM!</v>
      </c>
      <c r="L42" s="25"/>
      <c r="M42" s="68">
        <f>N10</f>
        <v>213.4500942226744</v>
      </c>
      <c r="N42" s="70">
        <f>10^(4*(M42/256))</f>
        <v>2163.5040983742783</v>
      </c>
      <c r="O42" s="70">
        <f>P10</f>
        <v>93911.85300681014</v>
      </c>
      <c r="P42" s="118">
        <f>O42/N42</f>
        <v>43.40729147561048</v>
      </c>
    </row>
    <row r="43" spans="10:16" ht="12.75">
      <c r="J43" s="67"/>
      <c r="K43" s="70" t="e">
        <f t="shared" si="14"/>
        <v>#NUM!</v>
      </c>
      <c r="L43" s="25"/>
      <c r="M43" s="68">
        <f>N11</f>
        <v>233.40956855529154</v>
      </c>
      <c r="N43" s="70">
        <f>10^(4*(M43/256))</f>
        <v>4436.336789432822</v>
      </c>
      <c r="O43" s="70">
        <f>P11</f>
        <v>251415.03361576842</v>
      </c>
      <c r="P43" s="118">
        <f>O43/N43</f>
        <v>56.671764464462896</v>
      </c>
    </row>
    <row r="44" spans="1:12" ht="13.5" thickBot="1">
      <c r="A44" s="10"/>
      <c r="B44" s="10"/>
      <c r="C44" s="10"/>
      <c r="D44" s="10"/>
      <c r="E44" s="141"/>
      <c r="F44" s="23"/>
      <c r="G44" s="141"/>
      <c r="H44" s="23"/>
      <c r="J44" s="67"/>
      <c r="K44" s="70" t="e">
        <f t="shared" si="14"/>
        <v>#NUM!</v>
      </c>
      <c r="L44" s="25"/>
    </row>
    <row r="45" spans="1:15" ht="13.5" thickBot="1">
      <c r="A45" s="135" t="s">
        <v>105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7"/>
      <c r="K45" s="70" t="e">
        <f t="shared" si="14"/>
        <v>#NUM!</v>
      </c>
      <c r="L45" s="25"/>
      <c r="M45" s="176" t="s">
        <v>117</v>
      </c>
      <c r="N45" s="177"/>
      <c r="O45" s="178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7"/>
      <c r="K46" s="70" t="e">
        <f t="shared" si="14"/>
        <v>#NUM!</v>
      </c>
      <c r="M46" s="169" t="s">
        <v>72</v>
      </c>
      <c r="N46" s="170"/>
      <c r="O46" s="180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61"/>
      <c r="J47" s="25"/>
      <c r="K47" s="25"/>
      <c r="M47" s="172" t="s">
        <v>106</v>
      </c>
      <c r="N47" s="173"/>
      <c r="O47" s="184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64"/>
      <c r="N48" s="165"/>
      <c r="O48" s="166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73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107</v>
      </c>
      <c r="K50" s="66"/>
      <c r="M50" s="119"/>
      <c r="N50" s="70">
        <f aca="true" t="shared" si="15" ref="N50:N55">10^(4*(M50/256))</f>
        <v>1</v>
      </c>
      <c r="O50" s="46">
        <f>P39*N50</f>
        <v>6.249155518723766</v>
      </c>
      <c r="P50" s="107"/>
    </row>
    <row r="51" spans="1:15" ht="15">
      <c r="A51" s="136"/>
      <c r="I51" s="10"/>
      <c r="J51" s="56" t="s">
        <v>42</v>
      </c>
      <c r="K51" s="57"/>
      <c r="M51" s="120"/>
      <c r="N51" s="70">
        <f t="shared" si="15"/>
        <v>1</v>
      </c>
      <c r="O51" s="47">
        <f>P39*N51</f>
        <v>6.249155518723766</v>
      </c>
    </row>
    <row r="52" spans="1:15" ht="15">
      <c r="A52" s="10"/>
      <c r="I52" s="23"/>
      <c r="J52" s="56" t="s">
        <v>30</v>
      </c>
      <c r="K52" s="57"/>
      <c r="M52" s="120"/>
      <c r="N52" s="70">
        <f t="shared" si="15"/>
        <v>1</v>
      </c>
      <c r="O52" s="47">
        <f>P39*N52</f>
        <v>6.249155518723766</v>
      </c>
    </row>
    <row r="53" spans="9:15" ht="15" thickBot="1">
      <c r="I53" s="23"/>
      <c r="J53" s="58" t="s">
        <v>108</v>
      </c>
      <c r="K53" s="59" t="s">
        <v>24</v>
      </c>
      <c r="M53" s="120"/>
      <c r="N53" s="70">
        <f t="shared" si="15"/>
        <v>1</v>
      </c>
      <c r="O53" s="47">
        <f>P39*N53</f>
        <v>6.249155518723766</v>
      </c>
    </row>
    <row r="54" spans="10:15" ht="12.75">
      <c r="J54" s="68">
        <v>28</v>
      </c>
      <c r="K54" s="70">
        <f>LOG10(J54)*(256/LOG10(262144))</f>
        <v>68.37127000259704</v>
      </c>
      <c r="M54" s="120"/>
      <c r="N54" s="70">
        <f t="shared" si="15"/>
        <v>1</v>
      </c>
      <c r="O54" s="47">
        <f>P39*N54</f>
        <v>6.249155518723766</v>
      </c>
    </row>
    <row r="55" spans="10:15" ht="12.75">
      <c r="J55" s="67">
        <v>1316</v>
      </c>
      <c r="K55" s="70">
        <f aca="true" t="shared" si="16" ref="K55:K61">LOG10(J55)*(256/LOG10(262144))</f>
        <v>147.36986700423455</v>
      </c>
      <c r="M55" s="120"/>
      <c r="N55" s="70">
        <f t="shared" si="15"/>
        <v>1</v>
      </c>
      <c r="O55" s="47">
        <f>P39*N55</f>
        <v>6.249155518723766</v>
      </c>
    </row>
    <row r="56" spans="10:11" ht="12.75">
      <c r="J56" s="67">
        <v>11509</v>
      </c>
      <c r="K56" s="70">
        <f t="shared" si="16"/>
        <v>191.86453141084922</v>
      </c>
    </row>
    <row r="57" spans="10:11" ht="12.75">
      <c r="J57" s="67">
        <v>32955</v>
      </c>
      <c r="K57" s="70">
        <f t="shared" si="16"/>
        <v>213.4500942226744</v>
      </c>
    </row>
    <row r="58" spans="10:11" ht="12.75">
      <c r="J58" s="67">
        <v>87174</v>
      </c>
      <c r="K58" s="70">
        <f t="shared" si="16"/>
        <v>233.40956855529154</v>
      </c>
    </row>
    <row r="59" spans="10:11" ht="12.75">
      <c r="J59" s="67">
        <v>179181</v>
      </c>
      <c r="K59" s="70">
        <f t="shared" si="16"/>
        <v>248.19282687153276</v>
      </c>
    </row>
    <row r="60" spans="10:11" ht="12.75">
      <c r="J60" s="67"/>
      <c r="K60" s="70" t="e">
        <f t="shared" si="16"/>
        <v>#NUM!</v>
      </c>
    </row>
    <row r="61" spans="10:11" ht="12.75">
      <c r="J61" s="67"/>
      <c r="K61" s="70" t="e">
        <f t="shared" si="16"/>
        <v>#NUM!</v>
      </c>
    </row>
  </sheetData>
  <sheetProtection password="CF48" sheet="1" objects="1" scenarios="1"/>
  <protectedRanges>
    <protectedRange sqref="M7:M18" name="Range3"/>
    <protectedRange sqref="C6:C11" name="Range1"/>
    <protectedRange sqref="N7:N18" name="Range2"/>
  </protectedRanges>
  <mergeCells count="14">
    <mergeCell ref="E12:F12"/>
    <mergeCell ref="M4:P4"/>
    <mergeCell ref="M5:P5"/>
    <mergeCell ref="M34:P34"/>
    <mergeCell ref="AA5:AD5"/>
    <mergeCell ref="AA6:AD6"/>
    <mergeCell ref="M48:O48"/>
    <mergeCell ref="V12:W12"/>
    <mergeCell ref="M35:P35"/>
    <mergeCell ref="M36:P36"/>
    <mergeCell ref="M37:P37"/>
    <mergeCell ref="M45:O45"/>
    <mergeCell ref="M46:O46"/>
    <mergeCell ref="M47:O47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P8" sqref="P8:P12"/>
    </sheetView>
  </sheetViews>
  <sheetFormatPr defaultColWidth="8.8515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4.00390625" style="0" customWidth="1"/>
    <col min="6" max="6" width="8.421875" style="0" customWidth="1"/>
    <col min="7" max="7" width="9.8515625" style="0" customWidth="1"/>
    <col min="8" max="8" width="15.5742187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4" width="12.7109375" style="0" customWidth="1"/>
    <col min="15" max="15" width="13.421875" style="0" customWidth="1"/>
    <col min="16" max="16" width="16.0039062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4.28125" style="0" customWidth="1"/>
    <col min="23" max="23" width="8.28125" style="0" customWidth="1"/>
    <col min="24" max="24" width="10.57421875" style="0" customWidth="1"/>
    <col min="25" max="25" width="14.8515625" style="0" customWidth="1"/>
    <col min="26" max="26" width="8.8515625" style="0" customWidth="1"/>
    <col min="27" max="29" width="13.140625" style="0" customWidth="1"/>
    <col min="30" max="30" width="16.00390625" style="0" customWidth="1"/>
  </cols>
  <sheetData>
    <row r="1" spans="2:16" ht="16.5" thickBot="1">
      <c r="B1" s="78" t="s">
        <v>31</v>
      </c>
      <c r="C1" s="31"/>
      <c r="D1" s="31"/>
      <c r="E1" s="31"/>
      <c r="F1" s="31"/>
      <c r="G1" s="30"/>
      <c r="J1" s="29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8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R3" s="73" t="s">
        <v>68</v>
      </c>
    </row>
    <row r="4" spans="2:16" ht="21" thickBot="1">
      <c r="B4" s="6"/>
      <c r="J4" s="52" t="s">
        <v>40</v>
      </c>
      <c r="K4" s="53"/>
      <c r="L4" s="25"/>
      <c r="M4" s="179" t="s">
        <v>37</v>
      </c>
      <c r="N4" s="170"/>
      <c r="O4" s="170"/>
      <c r="P4" s="180"/>
    </row>
    <row r="5" spans="2:30" ht="15.75" thickBot="1">
      <c r="B5" s="2" t="s">
        <v>12</v>
      </c>
      <c r="C5" s="8" t="s">
        <v>11</v>
      </c>
      <c r="D5" s="124" t="s">
        <v>118</v>
      </c>
      <c r="E5" s="157" t="s">
        <v>119</v>
      </c>
      <c r="F5" s="3" t="s">
        <v>13</v>
      </c>
      <c r="G5" s="7" t="s">
        <v>10</v>
      </c>
      <c r="H5" s="158" t="s">
        <v>120</v>
      </c>
      <c r="J5" s="54" t="s">
        <v>41</v>
      </c>
      <c r="K5" s="55"/>
      <c r="L5" s="25"/>
      <c r="M5" s="181" t="s">
        <v>74</v>
      </c>
      <c r="N5" s="182"/>
      <c r="O5" s="182"/>
      <c r="P5" s="183"/>
      <c r="S5" s="2" t="s">
        <v>12</v>
      </c>
      <c r="T5" s="8" t="s">
        <v>11</v>
      </c>
      <c r="U5" s="124" t="s">
        <v>118</v>
      </c>
      <c r="V5" s="157" t="s">
        <v>119</v>
      </c>
      <c r="W5" s="3" t="s">
        <v>13</v>
      </c>
      <c r="X5" s="7" t="s">
        <v>10</v>
      </c>
      <c r="Y5" s="158" t="s">
        <v>120</v>
      </c>
      <c r="AA5" s="179" t="s">
        <v>37</v>
      </c>
      <c r="AB5" s="170"/>
      <c r="AC5" s="170"/>
      <c r="AD5" s="180"/>
    </row>
    <row r="6" spans="2:30" ht="15.75" thickBot="1">
      <c r="B6" s="19">
        <v>1</v>
      </c>
      <c r="C6" s="123">
        <v>42.666666666666664</v>
      </c>
      <c r="D6" s="69"/>
      <c r="E6" s="20"/>
      <c r="F6" s="20">
        <f aca="true" t="shared" si="0" ref="F6:F11">H$13*C6+H$14</f>
        <v>1.4348485606812433</v>
      </c>
      <c r="G6" s="21"/>
      <c r="H6" s="22">
        <f aca="true" t="shared" si="1" ref="H6:H11">10^F6</f>
        <v>27.217520624215297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126" t="s">
        <v>121</v>
      </c>
      <c r="Q6" s="25"/>
      <c r="S6" s="19">
        <v>1</v>
      </c>
      <c r="T6" s="81">
        <f aca="true" t="shared" si="2" ref="T6:T11">M50</f>
        <v>0</v>
      </c>
      <c r="U6" s="114">
        <f aca="true" t="shared" si="3" ref="U6:U11">O50</f>
        <v>5.863837060946768</v>
      </c>
      <c r="V6" s="20">
        <f aca="true" t="shared" si="4" ref="V6:V11">LOG10(U6)</f>
        <v>0.7681818940145768</v>
      </c>
      <c r="W6" s="20" t="e">
        <f aca="true" t="shared" si="5" ref="W6:W11">Y$13*T6+Y$14</f>
        <v>#DIV/0!</v>
      </c>
      <c r="X6" s="21" t="e">
        <f aca="true" t="shared" si="6" ref="X6:X11">((ABS(W6-V6))/W6)*10</f>
        <v>#DIV/0!</v>
      </c>
      <c r="Y6" s="22" t="e">
        <f aca="true" t="shared" si="7" ref="Y6:Y11">10^W6</f>
        <v>#DIV/0!</v>
      </c>
      <c r="AA6" s="181" t="s">
        <v>69</v>
      </c>
      <c r="AB6" s="197"/>
      <c r="AC6" s="197"/>
      <c r="AD6" s="198"/>
    </row>
    <row r="7" spans="2:30" ht="15">
      <c r="B7" s="19">
        <v>2</v>
      </c>
      <c r="C7" s="123">
        <v>120.01837301444637</v>
      </c>
      <c r="D7" s="114">
        <v>485.71434241290024</v>
      </c>
      <c r="E7" s="20">
        <f>LOG10(D7)</f>
        <v>2.6863809277242505</v>
      </c>
      <c r="F7" s="20">
        <f t="shared" si="0"/>
        <v>2.6863809277242505</v>
      </c>
      <c r="G7" s="21">
        <f>((ABS(F7-E7))/F7)</f>
        <v>0</v>
      </c>
      <c r="H7" s="22">
        <f t="shared" si="1"/>
        <v>485.71434241290024</v>
      </c>
      <c r="J7" s="56" t="s">
        <v>30</v>
      </c>
      <c r="K7" s="57"/>
      <c r="L7" s="25"/>
      <c r="M7" s="80"/>
      <c r="N7" s="123">
        <v>42.666666666666664</v>
      </c>
      <c r="O7" s="27">
        <f aca="true" t="shared" si="8" ref="O7:O18">H$13*N7+H$14</f>
        <v>1.4348485606812433</v>
      </c>
      <c r="P7" s="72">
        <f aca="true" t="shared" si="9" ref="P7:P18">10^O7</f>
        <v>27.217520624215297</v>
      </c>
      <c r="Q7" s="25"/>
      <c r="S7" s="19">
        <v>2</v>
      </c>
      <c r="T7" s="81">
        <f t="shared" si="2"/>
        <v>0</v>
      </c>
      <c r="U7" s="114">
        <f t="shared" si="3"/>
        <v>5.863837060946768</v>
      </c>
      <c r="V7" s="20">
        <f t="shared" si="4"/>
        <v>0.7681818940145768</v>
      </c>
      <c r="W7" s="20" t="e">
        <f t="shared" si="5"/>
        <v>#DIV/0!</v>
      </c>
      <c r="X7" s="21" t="e">
        <f t="shared" si="6"/>
        <v>#DIV/0!</v>
      </c>
      <c r="Y7" s="22" t="e">
        <f t="shared" si="7"/>
        <v>#DIV/0!</v>
      </c>
      <c r="AA7" s="26" t="s">
        <v>59</v>
      </c>
      <c r="AB7" s="115" t="s">
        <v>25</v>
      </c>
      <c r="AC7" s="115" t="s">
        <v>26</v>
      </c>
      <c r="AD7" s="130" t="s">
        <v>121</v>
      </c>
    </row>
    <row r="8" spans="2:30" ht="13.5" thickBot="1">
      <c r="B8" s="19">
        <v>3</v>
      </c>
      <c r="C8" s="123">
        <v>165.44704280381094</v>
      </c>
      <c r="D8" s="114">
        <v>2638.7976678595223</v>
      </c>
      <c r="E8" s="20">
        <f>LOG10(D8)</f>
        <v>3.4214060915838784</v>
      </c>
      <c r="F8" s="20">
        <f t="shared" si="0"/>
        <v>3.4214060915838784</v>
      </c>
      <c r="G8" s="21">
        <f>((ABS(F8-E8))/F8)</f>
        <v>0</v>
      </c>
      <c r="H8" s="22">
        <f t="shared" si="1"/>
        <v>2638.7976678595246</v>
      </c>
      <c r="J8" s="58" t="s">
        <v>23</v>
      </c>
      <c r="K8" s="59" t="s">
        <v>24</v>
      </c>
      <c r="L8" s="25"/>
      <c r="M8" s="80"/>
      <c r="N8" s="123">
        <v>120.01837301444637</v>
      </c>
      <c r="O8" s="27">
        <f t="shared" si="8"/>
        <v>2.6863809277242505</v>
      </c>
      <c r="P8" s="72">
        <f t="shared" si="9"/>
        <v>485.71434241290024</v>
      </c>
      <c r="Q8" s="25"/>
      <c r="S8" s="19">
        <v>3</v>
      </c>
      <c r="T8" s="81">
        <f t="shared" si="2"/>
        <v>0</v>
      </c>
      <c r="U8" s="114">
        <f t="shared" si="3"/>
        <v>5.863837060946768</v>
      </c>
      <c r="V8" s="20">
        <f t="shared" si="4"/>
        <v>0.7681818940145768</v>
      </c>
      <c r="W8" s="20" t="e">
        <f t="shared" si="5"/>
        <v>#DIV/0!</v>
      </c>
      <c r="X8" s="21" t="e">
        <f t="shared" si="6"/>
        <v>#DIV/0!</v>
      </c>
      <c r="Y8" s="22" t="e">
        <f t="shared" si="7"/>
        <v>#DIV/0!</v>
      </c>
      <c r="AA8" s="116"/>
      <c r="AB8" s="60"/>
      <c r="AC8" s="117" t="e">
        <f aca="true" t="shared" si="10" ref="AC8:AC19">Y$13*AB8+Y$14</f>
        <v>#DIV/0!</v>
      </c>
      <c r="AD8" s="72" t="e">
        <f aca="true" t="shared" si="11" ref="AD8:AD19">10^AC8</f>
        <v>#DIV/0!</v>
      </c>
    </row>
    <row r="9" spans="2:30" ht="12.75">
      <c r="B9" s="19">
        <v>4</v>
      </c>
      <c r="C9" s="123">
        <v>189.40119149509073</v>
      </c>
      <c r="D9" s="114">
        <v>6441.374777225754</v>
      </c>
      <c r="E9" s="20">
        <f>LOG10(D9)</f>
        <v>3.808978568360378</v>
      </c>
      <c r="F9" s="20">
        <f t="shared" si="0"/>
        <v>3.808978568360379</v>
      </c>
      <c r="G9" s="21">
        <f>((ABS(F9-E9))/F9)</f>
        <v>2.3318020927653905E-16</v>
      </c>
      <c r="H9" s="22">
        <f t="shared" si="1"/>
        <v>6441.374777225766</v>
      </c>
      <c r="J9" s="60"/>
      <c r="K9" s="61">
        <f aca="true" t="shared" si="12" ref="K9:K16">J9/4</f>
        <v>0</v>
      </c>
      <c r="L9" s="25"/>
      <c r="M9" s="80"/>
      <c r="N9" s="123">
        <v>165.44704280381094</v>
      </c>
      <c r="O9" s="27">
        <f t="shared" si="8"/>
        <v>3.4214060915838784</v>
      </c>
      <c r="P9" s="72">
        <f t="shared" si="9"/>
        <v>2638.7976678595246</v>
      </c>
      <c r="Q9" s="25"/>
      <c r="S9" s="19">
        <v>4</v>
      </c>
      <c r="T9" s="81">
        <f t="shared" si="2"/>
        <v>0</v>
      </c>
      <c r="U9" s="114">
        <f t="shared" si="3"/>
        <v>5.863837060946768</v>
      </c>
      <c r="V9" s="20">
        <f t="shared" si="4"/>
        <v>0.7681818940145768</v>
      </c>
      <c r="W9" s="20" t="e">
        <f t="shared" si="5"/>
        <v>#DIV/0!</v>
      </c>
      <c r="X9" s="21" t="e">
        <f t="shared" si="6"/>
        <v>#DIV/0!</v>
      </c>
      <c r="Y9" s="22" t="e">
        <f t="shared" si="7"/>
        <v>#DIV/0!</v>
      </c>
      <c r="AA9" s="116"/>
      <c r="AB9" s="60"/>
      <c r="AC9" s="117" t="e">
        <f t="shared" si="10"/>
        <v>#DIV/0!</v>
      </c>
      <c r="AD9" s="72" t="e">
        <f t="shared" si="11"/>
        <v>#DIV/0!</v>
      </c>
    </row>
    <row r="10" spans="2:30" ht="12.75">
      <c r="B10" s="19">
        <v>5</v>
      </c>
      <c r="C10" s="123">
        <v>215.81284353431138</v>
      </c>
      <c r="D10" s="114">
        <v>17231.09471948193</v>
      </c>
      <c r="E10" s="20">
        <f>LOG10(D10)</f>
        <v>4.236312869759548</v>
      </c>
      <c r="F10" s="20">
        <f t="shared" si="0"/>
        <v>4.236312869759548</v>
      </c>
      <c r="G10" s="21">
        <f>((ABS(F10-E10))/F10)</f>
        <v>0</v>
      </c>
      <c r="H10" s="22">
        <f t="shared" si="1"/>
        <v>17231.09471948196</v>
      </c>
      <c r="J10" s="60"/>
      <c r="K10" s="61">
        <f t="shared" si="12"/>
        <v>0</v>
      </c>
      <c r="L10" s="25"/>
      <c r="M10" s="80"/>
      <c r="N10" s="123">
        <v>189.40119149509073</v>
      </c>
      <c r="O10" s="27">
        <f t="shared" si="8"/>
        <v>3.808978568360379</v>
      </c>
      <c r="P10" s="72">
        <f t="shared" si="9"/>
        <v>6441.374777225766</v>
      </c>
      <c r="Q10" s="25"/>
      <c r="S10" s="19">
        <v>5</v>
      </c>
      <c r="T10" s="81">
        <f t="shared" si="2"/>
        <v>0</v>
      </c>
      <c r="U10" s="114">
        <f t="shared" si="3"/>
        <v>5.863837060946768</v>
      </c>
      <c r="V10" s="20">
        <f t="shared" si="4"/>
        <v>0.7681818940145768</v>
      </c>
      <c r="W10" s="20" t="e">
        <f t="shared" si="5"/>
        <v>#DIV/0!</v>
      </c>
      <c r="X10" s="21" t="e">
        <f t="shared" si="6"/>
        <v>#DIV/0!</v>
      </c>
      <c r="Y10" s="22" t="e">
        <f t="shared" si="7"/>
        <v>#DIV/0!</v>
      </c>
      <c r="AA10" s="116"/>
      <c r="AB10" s="60"/>
      <c r="AC10" s="117" t="e">
        <f t="shared" si="10"/>
        <v>#DIV/0!</v>
      </c>
      <c r="AD10" s="72" t="e">
        <f t="shared" si="11"/>
        <v>#DIV/0!</v>
      </c>
    </row>
    <row r="11" spans="2:30" ht="13.5" thickBot="1">
      <c r="B11" s="19">
        <v>6</v>
      </c>
      <c r="C11" s="123">
        <v>246.62813828265587</v>
      </c>
      <c r="D11" s="114">
        <v>54312.15957745783</v>
      </c>
      <c r="E11" s="20">
        <f>LOG10(D11)</f>
        <v>4.73489707169203</v>
      </c>
      <c r="F11" s="20">
        <f t="shared" si="0"/>
        <v>4.73489707169203</v>
      </c>
      <c r="G11" s="21">
        <f>((ABS(F11-E11))/F11)</f>
        <v>0</v>
      </c>
      <c r="H11" s="22">
        <f t="shared" si="1"/>
        <v>54312.15957745793</v>
      </c>
      <c r="J11" s="60"/>
      <c r="K11" s="61">
        <f t="shared" si="12"/>
        <v>0</v>
      </c>
      <c r="L11" s="25"/>
      <c r="M11" s="80"/>
      <c r="N11" s="123">
        <v>215.81284353431138</v>
      </c>
      <c r="O11" s="27">
        <f t="shared" si="8"/>
        <v>4.236312869759548</v>
      </c>
      <c r="P11" s="72">
        <f t="shared" si="9"/>
        <v>17231.09471948196</v>
      </c>
      <c r="Q11" s="25"/>
      <c r="S11" s="19">
        <v>6</v>
      </c>
      <c r="T11" s="81">
        <f t="shared" si="2"/>
        <v>0</v>
      </c>
      <c r="U11" s="114">
        <f t="shared" si="3"/>
        <v>5.863837060946768</v>
      </c>
      <c r="V11" s="20">
        <f t="shared" si="4"/>
        <v>0.7681818940145768</v>
      </c>
      <c r="W11" s="20" t="e">
        <f t="shared" si="5"/>
        <v>#DIV/0!</v>
      </c>
      <c r="X11" s="21" t="e">
        <f t="shared" si="6"/>
        <v>#DIV/0!</v>
      </c>
      <c r="Y11" s="22" t="e">
        <f t="shared" si="7"/>
        <v>#DIV/0!</v>
      </c>
      <c r="AA11" s="116"/>
      <c r="AB11" s="60"/>
      <c r="AC11" s="117" t="e">
        <f t="shared" si="10"/>
        <v>#DIV/0!</v>
      </c>
      <c r="AD11" s="72" t="e">
        <f t="shared" si="11"/>
        <v>#DIV/0!</v>
      </c>
    </row>
    <row r="12" spans="5:30" ht="13.5" thickBot="1">
      <c r="E12" s="189" t="s">
        <v>58</v>
      </c>
      <c r="F12" s="190"/>
      <c r="G12" s="142">
        <f>AVERAGE(G7:G11)</f>
        <v>4.663604185530781E-17</v>
      </c>
      <c r="J12" s="60"/>
      <c r="K12" s="61">
        <f t="shared" si="12"/>
        <v>0</v>
      </c>
      <c r="L12" s="25"/>
      <c r="M12" s="80"/>
      <c r="N12" s="123">
        <v>246.62813828265587</v>
      </c>
      <c r="O12" s="27">
        <f t="shared" si="8"/>
        <v>4.73489707169203</v>
      </c>
      <c r="P12" s="72">
        <f t="shared" si="9"/>
        <v>54312.15957745793</v>
      </c>
      <c r="Q12" s="25"/>
      <c r="V12" s="189" t="s">
        <v>58</v>
      </c>
      <c r="W12" s="190"/>
      <c r="X12" s="142" t="e">
        <f>AVERAGE(X6:X11)</f>
        <v>#DIV/0!</v>
      </c>
      <c r="AA12" s="116"/>
      <c r="AB12" s="60"/>
      <c r="AC12" s="117" t="e">
        <f t="shared" si="10"/>
        <v>#DIV/0!</v>
      </c>
      <c r="AD12" s="72" t="e">
        <f t="shared" si="11"/>
        <v>#DIV/0!</v>
      </c>
    </row>
    <row r="13" spans="7:30" ht="12.75">
      <c r="G13" s="82" t="s">
        <v>33</v>
      </c>
      <c r="H13" s="83">
        <f>SLOPE(E7:E11,C7:C11)</f>
        <v>0.01617976417244131</v>
      </c>
      <c r="J13" s="60"/>
      <c r="K13" s="61">
        <f t="shared" si="12"/>
        <v>0</v>
      </c>
      <c r="L13" s="25"/>
      <c r="M13" s="80"/>
      <c r="N13" s="123"/>
      <c r="O13" s="27">
        <f t="shared" si="8"/>
        <v>0.7445119559904141</v>
      </c>
      <c r="P13" s="72">
        <f t="shared" si="9"/>
        <v>5.552799035901457</v>
      </c>
      <c r="Q13" s="25"/>
      <c r="X13" s="82" t="s">
        <v>33</v>
      </c>
      <c r="Y13" s="83" t="e">
        <f>SLOPE(V6:V11,T6:T11)</f>
        <v>#DIV/0!</v>
      </c>
      <c r="AA13" s="116"/>
      <c r="AB13" s="60"/>
      <c r="AC13" s="117" t="e">
        <f t="shared" si="10"/>
        <v>#DIV/0!</v>
      </c>
      <c r="AD13" s="72" t="e">
        <f t="shared" si="11"/>
        <v>#DIV/0!</v>
      </c>
    </row>
    <row r="14" spans="7:30" ht="12.75">
      <c r="G14" s="84" t="s">
        <v>34</v>
      </c>
      <c r="H14" s="85">
        <f>INTERCEPT(E7:E11,C7:C11)</f>
        <v>0.7445119559904141</v>
      </c>
      <c r="I14" s="24"/>
      <c r="J14" s="60"/>
      <c r="K14" s="61">
        <f t="shared" si="12"/>
        <v>0</v>
      </c>
      <c r="L14" s="25"/>
      <c r="M14" s="80"/>
      <c r="N14" s="60"/>
      <c r="O14" s="27">
        <f t="shared" si="8"/>
        <v>0.7445119559904141</v>
      </c>
      <c r="P14" s="72">
        <f t="shared" si="9"/>
        <v>5.552799035901457</v>
      </c>
      <c r="Q14" s="25"/>
      <c r="X14" s="84" t="s">
        <v>34</v>
      </c>
      <c r="Y14" s="85" t="e">
        <f>INTERCEPT(V6:V11,T6:T11)</f>
        <v>#DIV/0!</v>
      </c>
      <c r="AA14" s="116"/>
      <c r="AB14" s="60"/>
      <c r="AC14" s="117" t="e">
        <f t="shared" si="10"/>
        <v>#DIV/0!</v>
      </c>
      <c r="AD14" s="72" t="e">
        <f t="shared" si="11"/>
        <v>#DIV/0!</v>
      </c>
    </row>
    <row r="15" spans="7:30" ht="13.5" thickBot="1">
      <c r="G15" s="86" t="s">
        <v>35</v>
      </c>
      <c r="H15" s="87">
        <f>RSQ(E7:E11,C7:C11)</f>
        <v>1.0000000000000004</v>
      </c>
      <c r="I15" s="24"/>
      <c r="J15" s="60"/>
      <c r="K15" s="61">
        <f t="shared" si="12"/>
        <v>0</v>
      </c>
      <c r="L15" s="25"/>
      <c r="M15" s="80"/>
      <c r="N15" s="60"/>
      <c r="O15" s="27">
        <f t="shared" si="8"/>
        <v>0.7445119559904141</v>
      </c>
      <c r="P15" s="72">
        <f t="shared" si="9"/>
        <v>5.552799035901457</v>
      </c>
      <c r="Q15" s="25"/>
      <c r="X15" s="86" t="s">
        <v>35</v>
      </c>
      <c r="Y15" s="87" t="e">
        <f>RSQ(V6:V11,T6:T11)</f>
        <v>#DIV/0!</v>
      </c>
      <c r="AA15" s="116"/>
      <c r="AB15" s="60"/>
      <c r="AC15" s="117" t="e">
        <f t="shared" si="10"/>
        <v>#DIV/0!</v>
      </c>
      <c r="AD15" s="72" t="e">
        <f t="shared" si="11"/>
        <v>#DIV/0!</v>
      </c>
    </row>
    <row r="16" spans="9:30" ht="12.75">
      <c r="I16" s="24"/>
      <c r="J16" s="60"/>
      <c r="K16" s="61">
        <f t="shared" si="12"/>
        <v>0</v>
      </c>
      <c r="L16" s="25"/>
      <c r="M16" s="80"/>
      <c r="N16" s="60"/>
      <c r="O16" s="27">
        <f t="shared" si="8"/>
        <v>0.7445119559904141</v>
      </c>
      <c r="P16" s="72">
        <f t="shared" si="9"/>
        <v>5.552799035901457</v>
      </c>
      <c r="Q16" s="25"/>
      <c r="AA16" s="116"/>
      <c r="AB16" s="60"/>
      <c r="AC16" s="117" t="e">
        <f t="shared" si="10"/>
        <v>#DIV/0!</v>
      </c>
      <c r="AD16" s="72" t="e">
        <f t="shared" si="11"/>
        <v>#DIV/0!</v>
      </c>
    </row>
    <row r="17" spans="12:30" ht="12.75">
      <c r="L17" s="25"/>
      <c r="M17" s="80"/>
      <c r="N17" s="60"/>
      <c r="O17" s="27">
        <f t="shared" si="8"/>
        <v>0.7445119559904141</v>
      </c>
      <c r="P17" s="72">
        <f t="shared" si="9"/>
        <v>5.552799035901457</v>
      </c>
      <c r="Q17" s="25"/>
      <c r="AA17" s="116"/>
      <c r="AB17" s="60"/>
      <c r="AC17" s="117" t="e">
        <f t="shared" si="10"/>
        <v>#DIV/0!</v>
      </c>
      <c r="AD17" s="72" t="e">
        <f t="shared" si="11"/>
        <v>#DIV/0!</v>
      </c>
    </row>
    <row r="18" spans="12:30" ht="13.5" thickBot="1">
      <c r="L18" s="25"/>
      <c r="M18" s="80"/>
      <c r="N18" s="60"/>
      <c r="O18" s="27">
        <f t="shared" si="8"/>
        <v>0.7445119559904141</v>
      </c>
      <c r="P18" s="72">
        <f t="shared" si="9"/>
        <v>5.552799035901457</v>
      </c>
      <c r="Q18" s="25"/>
      <c r="AA18" s="116"/>
      <c r="AB18" s="60"/>
      <c r="AC18" s="117" t="e">
        <f t="shared" si="10"/>
        <v>#DIV/0!</v>
      </c>
      <c r="AD18" s="72" t="e">
        <f t="shared" si="11"/>
        <v>#DIV/0!</v>
      </c>
    </row>
    <row r="19" spans="10:30" ht="13.5" thickBot="1">
      <c r="J19" s="52" t="s">
        <v>43</v>
      </c>
      <c r="K19" s="53"/>
      <c r="L19" s="25"/>
      <c r="M19" s="25"/>
      <c r="N19" s="25"/>
      <c r="O19" s="25"/>
      <c r="P19" s="25"/>
      <c r="AA19" s="116"/>
      <c r="AB19" s="60"/>
      <c r="AC19" s="117" t="e">
        <f t="shared" si="10"/>
        <v>#DIV/0!</v>
      </c>
      <c r="AD19" s="72" t="e">
        <f t="shared" si="11"/>
        <v>#DIV/0!</v>
      </c>
    </row>
    <row r="20" spans="10:16" ht="15">
      <c r="J20" s="62" t="s">
        <v>36</v>
      </c>
      <c r="K20" s="63"/>
      <c r="L20" s="25"/>
      <c r="M20" s="74" t="s">
        <v>39</v>
      </c>
      <c r="N20" s="75"/>
      <c r="O20" s="25"/>
      <c r="P20" s="25"/>
    </row>
    <row r="21" spans="10:16" ht="15">
      <c r="J21" s="56" t="s">
        <v>42</v>
      </c>
      <c r="K21" s="57"/>
      <c r="L21" s="25"/>
      <c r="M21" s="48" t="s">
        <v>47</v>
      </c>
      <c r="N21" s="49"/>
      <c r="O21" s="25"/>
      <c r="P21" s="25"/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4"/>
      <c r="K24" s="65" t="e">
        <f aca="true" t="shared" si="13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0"/>
      <c r="K25" s="65" t="e">
        <f t="shared" si="13"/>
        <v>#NUM!</v>
      </c>
      <c r="L25" s="25"/>
      <c r="M25" s="48" t="s">
        <v>46</v>
      </c>
      <c r="N25" s="49"/>
      <c r="O25" s="25"/>
      <c r="P25" s="25"/>
    </row>
    <row r="26" spans="10:16" ht="12.75">
      <c r="J26" s="60"/>
      <c r="K26" s="65" t="e">
        <f t="shared" si="13"/>
        <v>#NUM!</v>
      </c>
      <c r="L26" s="25"/>
      <c r="M26" s="76" t="s">
        <v>51</v>
      </c>
      <c r="N26" s="49"/>
      <c r="O26" s="25"/>
      <c r="P26" s="25"/>
    </row>
    <row r="27" spans="10:16" ht="12.75">
      <c r="J27" s="60"/>
      <c r="K27" s="65" t="e">
        <f t="shared" si="13"/>
        <v>#NUM!</v>
      </c>
      <c r="L27" s="25"/>
      <c r="M27" s="50" t="s">
        <v>52</v>
      </c>
      <c r="N27" s="51"/>
      <c r="O27" s="25"/>
      <c r="P27" s="25"/>
    </row>
    <row r="28" spans="10:16" ht="12.75">
      <c r="J28" s="60"/>
      <c r="K28" s="65" t="e">
        <f t="shared" si="13"/>
        <v>#NUM!</v>
      </c>
      <c r="L28" s="25"/>
      <c r="O28" s="25"/>
      <c r="P28" s="25"/>
    </row>
    <row r="29" spans="10:16" ht="12.75">
      <c r="J29" s="60"/>
      <c r="K29" s="65" t="e">
        <f t="shared" si="13"/>
        <v>#NUM!</v>
      </c>
      <c r="L29" s="25"/>
      <c r="O29" s="25"/>
      <c r="P29" s="25"/>
    </row>
    <row r="30" spans="10:16" ht="12.75">
      <c r="J30" s="60"/>
      <c r="K30" s="65" t="e">
        <f t="shared" si="13"/>
        <v>#NUM!</v>
      </c>
      <c r="L30" s="25"/>
      <c r="O30" s="25"/>
      <c r="P30" s="25"/>
    </row>
    <row r="31" spans="10:16" ht="12.75">
      <c r="J31" s="60"/>
      <c r="K31" s="65" t="e">
        <f t="shared" si="13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6" t="s">
        <v>65</v>
      </c>
      <c r="N34" s="177"/>
      <c r="O34" s="177"/>
      <c r="P34" s="185"/>
    </row>
    <row r="35" spans="10:16" ht="15">
      <c r="J35" s="54" t="s">
        <v>45</v>
      </c>
      <c r="K35" s="66"/>
      <c r="L35" s="25"/>
      <c r="M35" s="179" t="s">
        <v>61</v>
      </c>
      <c r="N35" s="191"/>
      <c r="O35" s="191"/>
      <c r="P35" s="192"/>
    </row>
    <row r="36" spans="10:16" ht="15">
      <c r="J36" s="56" t="s">
        <v>42</v>
      </c>
      <c r="K36" s="57"/>
      <c r="L36" s="25"/>
      <c r="M36" s="193" t="s">
        <v>122</v>
      </c>
      <c r="N36" s="194"/>
      <c r="O36" s="194"/>
      <c r="P36" s="195"/>
    </row>
    <row r="37" spans="10:16" ht="15.75" thickBot="1">
      <c r="J37" s="56" t="s">
        <v>30</v>
      </c>
      <c r="K37" s="57"/>
      <c r="L37" s="25"/>
      <c r="M37" s="193" t="s">
        <v>63</v>
      </c>
      <c r="N37" s="196"/>
      <c r="O37" s="196"/>
      <c r="P37" s="195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59" t="s">
        <v>121</v>
      </c>
      <c r="P38" s="129" t="s">
        <v>123</v>
      </c>
    </row>
    <row r="39" spans="10:16" ht="12.75">
      <c r="J39" s="64"/>
      <c r="K39" s="65" t="e">
        <f aca="true" t="shared" si="14" ref="K39:K46">LOG10(J39)*(64)</f>
        <v>#NUM!</v>
      </c>
      <c r="L39" s="25"/>
      <c r="M39" s="64">
        <f>N7</f>
        <v>42.666666666666664</v>
      </c>
      <c r="N39" s="65">
        <f>10^(4*(M39/256))</f>
        <v>4.641588833612779</v>
      </c>
      <c r="O39" s="65">
        <f>P7</f>
        <v>27.217520624215297</v>
      </c>
      <c r="P39" s="121">
        <f>O39/N39</f>
        <v>5.863837060946768</v>
      </c>
    </row>
    <row r="40" spans="10:16" ht="12.75">
      <c r="J40" s="60"/>
      <c r="K40" s="65" t="e">
        <f t="shared" si="14"/>
        <v>#NUM!</v>
      </c>
      <c r="L40" s="25"/>
      <c r="M40" s="64">
        <f>N8</f>
        <v>120.01837301444637</v>
      </c>
      <c r="N40" s="65">
        <f>10^(4*(M40/256))</f>
        <v>75.03900700200751</v>
      </c>
      <c r="O40" s="65">
        <f>P8</f>
        <v>485.71434241290024</v>
      </c>
      <c r="P40" s="121">
        <f>O40/N40</f>
        <v>6.472824758993759</v>
      </c>
    </row>
    <row r="41" spans="10:16" ht="12.75">
      <c r="J41" s="60"/>
      <c r="K41" s="65" t="e">
        <f t="shared" si="14"/>
        <v>#NUM!</v>
      </c>
      <c r="L41" s="25"/>
      <c r="M41" s="64">
        <f>N9</f>
        <v>165.44704280381094</v>
      </c>
      <c r="N41" s="65">
        <f>10^(4*(M41/256))</f>
        <v>384.68924427181753</v>
      </c>
      <c r="O41" s="65">
        <f>P9</f>
        <v>2638.7976678595246</v>
      </c>
      <c r="P41" s="121">
        <f>O41/N41</f>
        <v>6.859556660739329</v>
      </c>
    </row>
    <row r="42" spans="10:16" ht="12.75">
      <c r="J42" s="60"/>
      <c r="K42" s="65" t="e">
        <f t="shared" si="14"/>
        <v>#NUM!</v>
      </c>
      <c r="L42" s="25"/>
      <c r="M42" s="64">
        <f>N10</f>
        <v>189.40119149509073</v>
      </c>
      <c r="N42" s="65">
        <f>10^(4*(M42/256))</f>
        <v>910.7383344349449</v>
      </c>
      <c r="O42" s="65">
        <f>P10</f>
        <v>6441.374777225766</v>
      </c>
      <c r="P42" s="121">
        <f>O42/N42</f>
        <v>7.072695343632623</v>
      </c>
    </row>
    <row r="43" spans="1:16" ht="12.75">
      <c r="A43" s="10"/>
      <c r="B43" s="10"/>
      <c r="C43" s="10"/>
      <c r="D43" s="10"/>
      <c r="E43" s="10"/>
      <c r="F43" s="10"/>
      <c r="G43" s="10"/>
      <c r="H43" s="10"/>
      <c r="J43" s="60"/>
      <c r="K43" s="65" t="e">
        <f t="shared" si="14"/>
        <v>#NUM!</v>
      </c>
      <c r="L43" s="25"/>
      <c r="M43" s="64">
        <f>N11</f>
        <v>215.81284353431138</v>
      </c>
      <c r="N43" s="65">
        <f>10^(4*(M43/256))</f>
        <v>2355.459710908122</v>
      </c>
      <c r="O43" s="65">
        <f>P11</f>
        <v>17231.09471948196</v>
      </c>
      <c r="P43" s="121">
        <f>O43/N43</f>
        <v>7.315385034897794</v>
      </c>
    </row>
    <row r="44" spans="1:12" ht="13.5" thickBot="1">
      <c r="A44" s="10"/>
      <c r="B44" s="10"/>
      <c r="C44" s="10"/>
      <c r="D44" s="10"/>
      <c r="E44" s="141"/>
      <c r="F44" s="23"/>
      <c r="G44" s="141"/>
      <c r="H44" s="23"/>
      <c r="J44" s="60"/>
      <c r="K44" s="65" t="e">
        <f t="shared" si="14"/>
        <v>#NUM!</v>
      </c>
      <c r="L44" s="25"/>
    </row>
    <row r="45" spans="1:15" ht="13.5" thickBot="1">
      <c r="A45" s="135" t="s">
        <v>105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0"/>
      <c r="K45" s="65" t="e">
        <f t="shared" si="14"/>
        <v>#NUM!</v>
      </c>
      <c r="L45" s="25"/>
      <c r="M45" s="176" t="s">
        <v>117</v>
      </c>
      <c r="N45" s="177"/>
      <c r="O45" s="178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0"/>
      <c r="K46" s="65" t="e">
        <f t="shared" si="14"/>
        <v>#NUM!</v>
      </c>
      <c r="M46" s="179" t="s">
        <v>124</v>
      </c>
      <c r="N46" s="191"/>
      <c r="O46" s="199"/>
    </row>
    <row r="47" spans="1:15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3"/>
      <c r="J47" s="25"/>
      <c r="K47" s="25"/>
      <c r="M47" s="193" t="s">
        <v>106</v>
      </c>
      <c r="N47" s="194"/>
      <c r="O47" s="200"/>
    </row>
    <row r="48" spans="1:15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86"/>
      <c r="N48" s="187"/>
      <c r="O48" s="188"/>
    </row>
    <row r="49" spans="1:15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60" t="s">
        <v>125</v>
      </c>
    </row>
    <row r="50" spans="1:15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107</v>
      </c>
      <c r="K50" s="66"/>
      <c r="M50" s="113"/>
      <c r="N50" s="105">
        <f aca="true" t="shared" si="15" ref="N50:N55">10^(4*(M50/256))</f>
        <v>1</v>
      </c>
      <c r="O50" s="112">
        <f>P39*N50</f>
        <v>5.863837060946768</v>
      </c>
    </row>
    <row r="51" spans="1:15" ht="15">
      <c r="A51" s="136"/>
      <c r="I51" s="10"/>
      <c r="J51" s="56" t="s">
        <v>42</v>
      </c>
      <c r="K51" s="57"/>
      <c r="M51" s="113"/>
      <c r="N51" s="105">
        <f t="shared" si="15"/>
        <v>1</v>
      </c>
      <c r="O51" s="112">
        <f>P39*N51</f>
        <v>5.863837060946768</v>
      </c>
    </row>
    <row r="52" spans="1:15" ht="15">
      <c r="A52" s="10"/>
      <c r="I52" s="23"/>
      <c r="J52" s="56" t="s">
        <v>30</v>
      </c>
      <c r="K52" s="57"/>
      <c r="M52" s="113"/>
      <c r="N52" s="105">
        <f t="shared" si="15"/>
        <v>1</v>
      </c>
      <c r="O52" s="112">
        <f>P39*N52</f>
        <v>5.863837060946768</v>
      </c>
    </row>
    <row r="53" spans="9:15" ht="15" thickBot="1">
      <c r="I53" s="23"/>
      <c r="J53" s="58" t="s">
        <v>108</v>
      </c>
      <c r="K53" s="59" t="s">
        <v>24</v>
      </c>
      <c r="M53" s="113"/>
      <c r="N53" s="105">
        <f t="shared" si="15"/>
        <v>1</v>
      </c>
      <c r="O53" s="112">
        <f>P39*N53</f>
        <v>5.863837060946768</v>
      </c>
    </row>
    <row r="54" spans="10:15" ht="12.75">
      <c r="J54" s="64">
        <v>8</v>
      </c>
      <c r="K54" s="65">
        <f aca="true" t="shared" si="16" ref="K54:K61">LOG10(J54)*(256/LOG10(262144))</f>
        <v>42.666666666666664</v>
      </c>
      <c r="M54" s="113"/>
      <c r="N54" s="105">
        <f t="shared" si="15"/>
        <v>1</v>
      </c>
      <c r="O54" s="112">
        <f>P39*N54</f>
        <v>5.863837060946768</v>
      </c>
    </row>
    <row r="55" spans="10:15" ht="12.75">
      <c r="J55" s="60">
        <v>347</v>
      </c>
      <c r="K55" s="65">
        <f t="shared" si="16"/>
        <v>120.01837301444637</v>
      </c>
      <c r="M55" s="110"/>
      <c r="N55" s="105">
        <f t="shared" si="15"/>
        <v>1</v>
      </c>
      <c r="O55" s="111">
        <f>P39*N55</f>
        <v>5.863837060946768</v>
      </c>
    </row>
    <row r="56" spans="10:11" ht="12.75">
      <c r="J56" s="60">
        <v>3176</v>
      </c>
      <c r="K56" s="65">
        <f t="shared" si="16"/>
        <v>165.44704280381094</v>
      </c>
    </row>
    <row r="57" spans="10:11" ht="12.75">
      <c r="J57" s="60">
        <v>10207</v>
      </c>
      <c r="K57" s="65">
        <f t="shared" si="16"/>
        <v>189.40119149509073</v>
      </c>
    </row>
    <row r="58" spans="10:11" ht="12.75">
      <c r="J58" s="60">
        <v>36977</v>
      </c>
      <c r="K58" s="65">
        <f t="shared" si="16"/>
        <v>215.81284353431138</v>
      </c>
    </row>
    <row r="59" spans="10:11" ht="12.75">
      <c r="J59" s="60">
        <v>166025</v>
      </c>
      <c r="K59" s="65">
        <f t="shared" si="16"/>
        <v>246.62813828265587</v>
      </c>
    </row>
    <row r="60" spans="10:11" ht="12.75">
      <c r="J60" s="60"/>
      <c r="K60" s="65" t="e">
        <f t="shared" si="16"/>
        <v>#NUM!</v>
      </c>
    </row>
    <row r="61" spans="10:11" ht="12.75">
      <c r="J61" s="60"/>
      <c r="K61" s="65" t="e">
        <f t="shared" si="16"/>
        <v>#NUM!</v>
      </c>
    </row>
  </sheetData>
  <sheetProtection password="CF48" sheet="1" objects="1" scenarios="1"/>
  <protectedRanges>
    <protectedRange sqref="M7:N18" name="Range2"/>
    <protectedRange sqref="C6:C11" name="Range1"/>
  </protectedRanges>
  <mergeCells count="14">
    <mergeCell ref="AA5:AD5"/>
    <mergeCell ref="AA6:AD6"/>
    <mergeCell ref="M46:O46"/>
    <mergeCell ref="M47:O47"/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A3" sqref="A3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77" t="s">
        <v>31</v>
      </c>
      <c r="C1" s="31"/>
      <c r="D1" s="31"/>
      <c r="E1" s="31"/>
      <c r="F1" s="31"/>
      <c r="G1" s="30"/>
      <c r="J1" s="25"/>
      <c r="K1" s="25"/>
      <c r="L1" s="25"/>
      <c r="M1" s="25"/>
      <c r="N1" s="25"/>
      <c r="O1" s="25"/>
      <c r="P1" s="25"/>
    </row>
    <row r="2" spans="10:16" ht="12.75">
      <c r="J2" s="25"/>
      <c r="K2" s="25"/>
      <c r="L2" s="25"/>
      <c r="M2" s="25"/>
      <c r="N2" s="25"/>
      <c r="O2" s="25"/>
      <c r="P2" s="25"/>
    </row>
    <row r="3" spans="2:19" ht="28.5" thickBot="1">
      <c r="B3" s="73" t="s">
        <v>9</v>
      </c>
      <c r="C3" s="10"/>
      <c r="D3" s="10"/>
      <c r="E3" s="10"/>
      <c r="F3" s="10"/>
      <c r="J3" s="25"/>
      <c r="K3" s="25"/>
      <c r="L3" s="25"/>
      <c r="M3" s="25"/>
      <c r="N3" s="25"/>
      <c r="O3" s="25"/>
      <c r="P3" s="25"/>
      <c r="S3" s="73" t="s">
        <v>68</v>
      </c>
    </row>
    <row r="4" spans="2:16" ht="21" thickBot="1">
      <c r="B4" s="6"/>
      <c r="J4" s="52" t="s">
        <v>40</v>
      </c>
      <c r="K4" s="53"/>
      <c r="L4" s="25"/>
      <c r="M4" s="179" t="s">
        <v>37</v>
      </c>
      <c r="N4" s="170"/>
      <c r="O4" s="170"/>
      <c r="P4" s="180"/>
    </row>
    <row r="5" spans="2:30" ht="15.75" thickBot="1">
      <c r="B5" s="2" t="s">
        <v>12</v>
      </c>
      <c r="C5" s="8" t="s">
        <v>11</v>
      </c>
      <c r="D5" s="3" t="s">
        <v>2</v>
      </c>
      <c r="E5" s="3" t="s">
        <v>18</v>
      </c>
      <c r="F5" s="3" t="s">
        <v>13</v>
      </c>
      <c r="G5" s="7" t="s">
        <v>10</v>
      </c>
      <c r="H5" s="4" t="s">
        <v>19</v>
      </c>
      <c r="J5" s="54" t="s">
        <v>41</v>
      </c>
      <c r="K5" s="55"/>
      <c r="L5" s="25"/>
      <c r="M5" s="181" t="s">
        <v>74</v>
      </c>
      <c r="N5" s="182"/>
      <c r="O5" s="182"/>
      <c r="P5" s="183"/>
      <c r="S5" s="2" t="s">
        <v>12</v>
      </c>
      <c r="T5" s="8" t="s">
        <v>11</v>
      </c>
      <c r="U5" s="3" t="s">
        <v>2</v>
      </c>
      <c r="V5" s="3" t="s">
        <v>18</v>
      </c>
      <c r="W5" s="3" t="s">
        <v>13</v>
      </c>
      <c r="X5" s="7" t="s">
        <v>10</v>
      </c>
      <c r="Y5" s="4" t="s">
        <v>19</v>
      </c>
      <c r="AA5" s="179" t="s">
        <v>37</v>
      </c>
      <c r="AB5" s="170"/>
      <c r="AC5" s="170"/>
      <c r="AD5" s="180"/>
    </row>
    <row r="6" spans="2:30" ht="15.75" thickBot="1">
      <c r="B6" s="9">
        <v>1</v>
      </c>
      <c r="C6" s="122">
        <v>106.32154212929989</v>
      </c>
      <c r="D6" s="69"/>
      <c r="E6" s="17"/>
      <c r="F6" s="17">
        <f aca="true" t="shared" si="0" ref="F6:F11">H$13*C6+H$14</f>
        <v>2.6116948034273957</v>
      </c>
      <c r="G6" s="44"/>
      <c r="H6" s="43">
        <f aca="true" t="shared" si="1" ref="H6:H11">10^F6</f>
        <v>408.9731564846021</v>
      </c>
      <c r="J6" s="56" t="s">
        <v>42</v>
      </c>
      <c r="K6" s="57"/>
      <c r="L6" s="25"/>
      <c r="M6" s="26" t="s">
        <v>59</v>
      </c>
      <c r="N6" s="26" t="s">
        <v>25</v>
      </c>
      <c r="O6" s="26" t="s">
        <v>26</v>
      </c>
      <c r="P6" s="26" t="s">
        <v>27</v>
      </c>
      <c r="Q6" s="25"/>
      <c r="S6" s="9">
        <v>1</v>
      </c>
      <c r="T6" s="97">
        <f aca="true" t="shared" si="2" ref="T6:T11">M50</f>
        <v>0</v>
      </c>
      <c r="U6" s="114">
        <f aca="true" t="shared" si="3" ref="U6:U11">O50</f>
        <v>8.921147247605083</v>
      </c>
      <c r="V6" s="17">
        <f aca="true" t="shared" si="4" ref="V6:V11">LOG10(U6)</f>
        <v>0.9504207076570849</v>
      </c>
      <c r="W6" s="17" t="e">
        <f aca="true" t="shared" si="5" ref="W6:W11">Y$13*T6+Y$14</f>
        <v>#DIV/0!</v>
      </c>
      <c r="X6" s="44" t="e">
        <f aca="true" t="shared" si="6" ref="X6:X11">((ABS(W6-V6))/W6)*10</f>
        <v>#DIV/0!</v>
      </c>
      <c r="Y6" s="43" t="e">
        <f aca="true" t="shared" si="7" ref="Y6:Y11">10^W6</f>
        <v>#DIV/0!</v>
      </c>
      <c r="AA6" s="181" t="s">
        <v>69</v>
      </c>
      <c r="AB6" s="182"/>
      <c r="AC6" s="182"/>
      <c r="AD6" s="183"/>
    </row>
    <row r="7" spans="2:30" ht="15">
      <c r="B7" s="9">
        <v>2</v>
      </c>
      <c r="C7" s="122">
        <v>146.31413162025882</v>
      </c>
      <c r="D7" s="114">
        <v>2839.560768089992</v>
      </c>
      <c r="E7" s="41">
        <f>LOG10(D7)</f>
        <v>3.4532511672486605</v>
      </c>
      <c r="F7" s="41">
        <f t="shared" si="0"/>
        <v>3.4532511672486597</v>
      </c>
      <c r="G7" s="45">
        <f>((ABS(F7-E7))/F7)</f>
        <v>2.5720064272294787E-16</v>
      </c>
      <c r="H7" s="46">
        <f t="shared" si="1"/>
        <v>2839.5607680899866</v>
      </c>
      <c r="J7" s="56" t="s">
        <v>30</v>
      </c>
      <c r="K7" s="57"/>
      <c r="L7" s="25"/>
      <c r="M7" s="80"/>
      <c r="N7" s="122">
        <v>106.32154212929989</v>
      </c>
      <c r="O7" s="27">
        <f aca="true" t="shared" si="8" ref="O7:O12">H$13*N7+H$14</f>
        <v>2.6116948034273957</v>
      </c>
      <c r="P7" s="71">
        <f aca="true" t="shared" si="9" ref="P7:P18">10^O7</f>
        <v>408.9731564846021</v>
      </c>
      <c r="Q7" s="25"/>
      <c r="S7" s="9">
        <v>2</v>
      </c>
      <c r="T7" s="97">
        <f t="shared" si="2"/>
        <v>0</v>
      </c>
      <c r="U7" s="114">
        <f t="shared" si="3"/>
        <v>8.921147247605083</v>
      </c>
      <c r="V7" s="41">
        <f t="shared" si="4"/>
        <v>0.9504207076570849</v>
      </c>
      <c r="W7" s="41" t="e">
        <f t="shared" si="5"/>
        <v>#DIV/0!</v>
      </c>
      <c r="X7" s="45" t="e">
        <f t="shared" si="6"/>
        <v>#DIV/0!</v>
      </c>
      <c r="Y7" s="46" t="e">
        <f t="shared" si="7"/>
        <v>#DIV/0!</v>
      </c>
      <c r="AA7" s="26" t="s">
        <v>59</v>
      </c>
      <c r="AB7" s="115" t="s">
        <v>25</v>
      </c>
      <c r="AC7" s="115" t="s">
        <v>26</v>
      </c>
      <c r="AD7" s="115" t="s">
        <v>27</v>
      </c>
    </row>
    <row r="8" spans="2:30" ht="13.5" thickBot="1">
      <c r="B8" s="9">
        <v>3</v>
      </c>
      <c r="C8" s="122">
        <v>188.88001134235276</v>
      </c>
      <c r="D8" s="162">
        <v>22333.49964950902</v>
      </c>
      <c r="E8" s="41">
        <f>LOG10(D8)</f>
        <v>4.348956782157063</v>
      </c>
      <c r="F8" s="41">
        <f t="shared" si="0"/>
        <v>4.348956782157062</v>
      </c>
      <c r="G8" s="45">
        <f>((ABS(F8-E8))/F8)</f>
        <v>2.0422792503805773E-16</v>
      </c>
      <c r="H8" s="46">
        <f t="shared" si="1"/>
        <v>22333.49964950902</v>
      </c>
      <c r="J8" s="58" t="s">
        <v>23</v>
      </c>
      <c r="K8" s="59" t="s">
        <v>24</v>
      </c>
      <c r="L8" s="25"/>
      <c r="M8" s="80"/>
      <c r="N8" s="122">
        <v>146.31413162025882</v>
      </c>
      <c r="O8" s="27">
        <f t="shared" si="8"/>
        <v>3.4532511672486597</v>
      </c>
      <c r="P8" s="71">
        <f t="shared" si="9"/>
        <v>2839.5607680899866</v>
      </c>
      <c r="Q8" s="25"/>
      <c r="S8" s="9">
        <v>3</v>
      </c>
      <c r="T8" s="97">
        <f t="shared" si="2"/>
        <v>0</v>
      </c>
      <c r="U8" s="114">
        <f t="shared" si="3"/>
        <v>8.921147247605083</v>
      </c>
      <c r="V8" s="41">
        <f t="shared" si="4"/>
        <v>0.9504207076570849</v>
      </c>
      <c r="W8" s="41" t="e">
        <f t="shared" si="5"/>
        <v>#DIV/0!</v>
      </c>
      <c r="X8" s="45" t="e">
        <f t="shared" si="6"/>
        <v>#DIV/0!</v>
      </c>
      <c r="Y8" s="46" t="e">
        <f t="shared" si="7"/>
        <v>#DIV/0!</v>
      </c>
      <c r="AA8" s="116"/>
      <c r="AB8" s="67"/>
      <c r="AC8" s="117" t="e">
        <f aca="true" t="shared" si="10" ref="AC8:AC19">Y$13*AB8+Y$14</f>
        <v>#DIV/0!</v>
      </c>
      <c r="AD8" s="71" t="e">
        <f aca="true" t="shared" si="11" ref="AD8:AD19">10^AC8</f>
        <v>#DIV/0!</v>
      </c>
    </row>
    <row r="9" spans="2:30" ht="12.75">
      <c r="B9" s="9">
        <v>4</v>
      </c>
      <c r="C9" s="122">
        <v>210.4909021572739</v>
      </c>
      <c r="D9" s="114">
        <v>63637.13197029624</v>
      </c>
      <c r="E9" s="17">
        <f>LOG10(D9)</f>
        <v>4.803710598417318</v>
      </c>
      <c r="F9" s="17">
        <f t="shared" si="0"/>
        <v>4.803710598417317</v>
      </c>
      <c r="G9" s="44">
        <f>((ABS(F9-E9))/F9)</f>
        <v>1.848942398804695E-16</v>
      </c>
      <c r="H9" s="47">
        <f t="shared" si="1"/>
        <v>63637.13197029613</v>
      </c>
      <c r="J9" s="67"/>
      <c r="K9" s="1">
        <f aca="true" t="shared" si="12" ref="K9:K16">J9/4</f>
        <v>0</v>
      </c>
      <c r="L9" s="25"/>
      <c r="M9" s="80"/>
      <c r="N9" s="122">
        <v>188.88001134235276</v>
      </c>
      <c r="O9" s="27">
        <f t="shared" si="8"/>
        <v>4.348956782157062</v>
      </c>
      <c r="P9" s="71">
        <f t="shared" si="9"/>
        <v>22333.49964950902</v>
      </c>
      <c r="Q9" s="25"/>
      <c r="S9" s="9">
        <v>4</v>
      </c>
      <c r="T9" s="97">
        <f t="shared" si="2"/>
        <v>0</v>
      </c>
      <c r="U9" s="114">
        <f t="shared" si="3"/>
        <v>8.921147247605083</v>
      </c>
      <c r="V9" s="17">
        <f t="shared" si="4"/>
        <v>0.9504207076570849</v>
      </c>
      <c r="W9" s="17" t="e">
        <f t="shared" si="5"/>
        <v>#DIV/0!</v>
      </c>
      <c r="X9" s="44" t="e">
        <f t="shared" si="6"/>
        <v>#DIV/0!</v>
      </c>
      <c r="Y9" s="47" t="e">
        <f t="shared" si="7"/>
        <v>#DIV/0!</v>
      </c>
      <c r="AA9" s="116"/>
      <c r="AB9" s="67"/>
      <c r="AC9" s="117" t="e">
        <f t="shared" si="10"/>
        <v>#DIV/0!</v>
      </c>
      <c r="AD9" s="71" t="e">
        <f t="shared" si="11"/>
        <v>#DIV/0!</v>
      </c>
    </row>
    <row r="10" spans="2:30" ht="12.75">
      <c r="B10" s="9">
        <v>5</v>
      </c>
      <c r="C10" s="122">
        <v>230.84190068945435</v>
      </c>
      <c r="D10" s="114">
        <v>170589.67580348073</v>
      </c>
      <c r="E10" s="17">
        <f>LOG10(D10)</f>
        <v>5.2319527438464215</v>
      </c>
      <c r="F10" s="17">
        <f t="shared" si="0"/>
        <v>5.231952743846421</v>
      </c>
      <c r="G10" s="44">
        <f>((ABS(F10-E10))/F10)</f>
        <v>1.6976040556649894E-16</v>
      </c>
      <c r="H10" s="47">
        <f t="shared" si="1"/>
        <v>170589.67580348073</v>
      </c>
      <c r="J10" s="67"/>
      <c r="K10" s="1">
        <f t="shared" si="12"/>
        <v>0</v>
      </c>
      <c r="L10" s="25"/>
      <c r="M10" s="80"/>
      <c r="N10" s="122">
        <v>210.4909021572739</v>
      </c>
      <c r="O10" s="27">
        <f t="shared" si="8"/>
        <v>4.803710598417317</v>
      </c>
      <c r="P10" s="71">
        <f t="shared" si="9"/>
        <v>63637.13197029613</v>
      </c>
      <c r="Q10" s="25"/>
      <c r="S10" s="9">
        <v>5</v>
      </c>
      <c r="T10" s="97">
        <f t="shared" si="2"/>
        <v>0</v>
      </c>
      <c r="U10" s="114">
        <f t="shared" si="3"/>
        <v>8.921147247605083</v>
      </c>
      <c r="V10" s="17">
        <f t="shared" si="4"/>
        <v>0.9504207076570849</v>
      </c>
      <c r="W10" s="17" t="e">
        <f t="shared" si="5"/>
        <v>#DIV/0!</v>
      </c>
      <c r="X10" s="44" t="e">
        <f t="shared" si="6"/>
        <v>#DIV/0!</v>
      </c>
      <c r="Y10" s="47" t="e">
        <f t="shared" si="7"/>
        <v>#DIV/0!</v>
      </c>
      <c r="AA10" s="116"/>
      <c r="AB10" s="67"/>
      <c r="AC10" s="117" t="e">
        <f t="shared" si="10"/>
        <v>#DIV/0!</v>
      </c>
      <c r="AD10" s="71" t="e">
        <f t="shared" si="11"/>
        <v>#DIV/0!</v>
      </c>
    </row>
    <row r="11" spans="2:30" ht="13.5" thickBot="1">
      <c r="B11" s="9">
        <v>6</v>
      </c>
      <c r="C11" s="122">
        <v>245.93063858565486</v>
      </c>
      <c r="D11" s="114">
        <v>354374.24541015766</v>
      </c>
      <c r="E11" s="17">
        <f>LOG10(D11)</f>
        <v>5.549462151469283</v>
      </c>
      <c r="F11" s="17">
        <f t="shared" si="0"/>
        <v>5.549462151469282</v>
      </c>
      <c r="G11" s="44">
        <f>((ABS(F11-E11))/F11)</f>
        <v>1.6004765785545003E-16</v>
      </c>
      <c r="H11" s="47">
        <f t="shared" si="1"/>
        <v>354374.24541015766</v>
      </c>
      <c r="J11" s="67"/>
      <c r="K11" s="1">
        <f t="shared" si="12"/>
        <v>0</v>
      </c>
      <c r="L11" s="25"/>
      <c r="M11" s="80"/>
      <c r="N11" s="122">
        <v>230.84190068945435</v>
      </c>
      <c r="O11" s="27">
        <f t="shared" si="8"/>
        <v>5.231952743846421</v>
      </c>
      <c r="P11" s="71">
        <f t="shared" si="9"/>
        <v>170589.67580348073</v>
      </c>
      <c r="Q11" s="25"/>
      <c r="S11" s="9">
        <v>6</v>
      </c>
      <c r="T11" s="97">
        <f t="shared" si="2"/>
        <v>0</v>
      </c>
      <c r="U11" s="114">
        <f t="shared" si="3"/>
        <v>8.921147247605083</v>
      </c>
      <c r="V11" s="17">
        <f t="shared" si="4"/>
        <v>0.9504207076570849</v>
      </c>
      <c r="W11" s="17" t="e">
        <f t="shared" si="5"/>
        <v>#DIV/0!</v>
      </c>
      <c r="X11" s="44" t="e">
        <f t="shared" si="6"/>
        <v>#DIV/0!</v>
      </c>
      <c r="Y11" s="47" t="e">
        <f t="shared" si="7"/>
        <v>#DIV/0!</v>
      </c>
      <c r="AA11" s="116"/>
      <c r="AB11" s="67"/>
      <c r="AC11" s="117" t="e">
        <f t="shared" si="10"/>
        <v>#DIV/0!</v>
      </c>
      <c r="AD11" s="71" t="e">
        <f t="shared" si="11"/>
        <v>#DIV/0!</v>
      </c>
    </row>
    <row r="12" spans="5:30" ht="13.5" thickBot="1">
      <c r="E12" s="167" t="s">
        <v>58</v>
      </c>
      <c r="F12" s="168"/>
      <c r="G12" s="99">
        <f>AVERAGE(G7:G11)</f>
        <v>1.9522617421268484E-16</v>
      </c>
      <c r="J12" s="67"/>
      <c r="K12" s="1">
        <f t="shared" si="12"/>
        <v>0</v>
      </c>
      <c r="L12" s="25"/>
      <c r="M12" s="80"/>
      <c r="N12" s="122">
        <v>245.93063858565486</v>
      </c>
      <c r="O12" s="27">
        <f t="shared" si="8"/>
        <v>5.549462151469282</v>
      </c>
      <c r="P12" s="71">
        <f t="shared" si="9"/>
        <v>354374.24541015766</v>
      </c>
      <c r="Q12" s="25"/>
      <c r="V12" s="167" t="s">
        <v>58</v>
      </c>
      <c r="W12" s="168"/>
      <c r="X12" s="99" t="e">
        <f>AVERAGE(X6:X11)</f>
        <v>#DIV/0!</v>
      </c>
      <c r="AA12" s="116"/>
      <c r="AB12" s="67"/>
      <c r="AC12" s="117" t="e">
        <f t="shared" si="10"/>
        <v>#DIV/0!</v>
      </c>
      <c r="AD12" s="71" t="e">
        <f t="shared" si="11"/>
        <v>#DIV/0!</v>
      </c>
    </row>
    <row r="13" spans="7:30" ht="12.75">
      <c r="G13" s="91" t="s">
        <v>33</v>
      </c>
      <c r="H13" s="92">
        <f>SLOPE(E7:E11,C7:C11)</f>
        <v>0.02104280754342035</v>
      </c>
      <c r="J13" s="67"/>
      <c r="K13" s="1">
        <f t="shared" si="12"/>
        <v>0</v>
      </c>
      <c r="L13" s="25"/>
      <c r="M13" s="80"/>
      <c r="N13" s="122"/>
      <c r="O13" s="27">
        <f aca="true" t="shared" si="13" ref="O13:O18">H$13*N13+H$14</f>
        <v>0.3743910546808795</v>
      </c>
      <c r="P13" s="71">
        <f t="shared" si="9"/>
        <v>2.368051017775803</v>
      </c>
      <c r="Q13" s="25"/>
      <c r="X13" s="91" t="s">
        <v>33</v>
      </c>
      <c r="Y13" s="92" t="e">
        <f>SLOPE(V6:V11,T6:T11)</f>
        <v>#DIV/0!</v>
      </c>
      <c r="AA13" s="116"/>
      <c r="AB13" s="67"/>
      <c r="AC13" s="117" t="e">
        <f t="shared" si="10"/>
        <v>#DIV/0!</v>
      </c>
      <c r="AD13" s="71" t="e">
        <f t="shared" si="11"/>
        <v>#DIV/0!</v>
      </c>
    </row>
    <row r="14" spans="7:30" ht="12.75">
      <c r="G14" s="93" t="s">
        <v>34</v>
      </c>
      <c r="H14" s="94">
        <f>INTERCEPT(E7:E11,C7:C11)</f>
        <v>0.3743910546808795</v>
      </c>
      <c r="I14" s="24"/>
      <c r="J14" s="67"/>
      <c r="K14" s="1">
        <f t="shared" si="12"/>
        <v>0</v>
      </c>
      <c r="L14" s="25"/>
      <c r="M14" s="80"/>
      <c r="N14" s="67"/>
      <c r="O14" s="27">
        <f t="shared" si="13"/>
        <v>0.3743910546808795</v>
      </c>
      <c r="P14" s="71">
        <f t="shared" si="9"/>
        <v>2.368051017775803</v>
      </c>
      <c r="Q14" s="25"/>
      <c r="X14" s="93" t="s">
        <v>34</v>
      </c>
      <c r="Y14" s="94" t="e">
        <f>INTERCEPT(V6:V11,T6:T11)</f>
        <v>#DIV/0!</v>
      </c>
      <c r="AA14" s="116"/>
      <c r="AB14" s="67"/>
      <c r="AC14" s="117" t="e">
        <f t="shared" si="10"/>
        <v>#DIV/0!</v>
      </c>
      <c r="AD14" s="71" t="e">
        <f t="shared" si="11"/>
        <v>#DIV/0!</v>
      </c>
    </row>
    <row r="15" spans="7:30" ht="13.5" thickBot="1">
      <c r="G15" s="95" t="s">
        <v>35</v>
      </c>
      <c r="H15" s="96">
        <f>RSQ(E7:E11,C7:C11)</f>
        <v>0.9999999999999998</v>
      </c>
      <c r="I15" s="24"/>
      <c r="J15" s="67"/>
      <c r="K15" s="1">
        <f t="shared" si="12"/>
        <v>0</v>
      </c>
      <c r="L15" s="25"/>
      <c r="M15" s="80"/>
      <c r="N15" s="67"/>
      <c r="O15" s="27">
        <f t="shared" si="13"/>
        <v>0.3743910546808795</v>
      </c>
      <c r="P15" s="71">
        <f t="shared" si="9"/>
        <v>2.368051017775803</v>
      </c>
      <c r="Q15" s="25"/>
      <c r="X15" s="95" t="s">
        <v>35</v>
      </c>
      <c r="Y15" s="96" t="e">
        <f>RSQ(V6:V11,T6:T11)</f>
        <v>#DIV/0!</v>
      </c>
      <c r="AA15" s="116"/>
      <c r="AB15" s="67"/>
      <c r="AC15" s="117" t="e">
        <f t="shared" si="10"/>
        <v>#DIV/0!</v>
      </c>
      <c r="AD15" s="71" t="e">
        <f t="shared" si="11"/>
        <v>#DIV/0!</v>
      </c>
    </row>
    <row r="16" spans="9:30" ht="12.75">
      <c r="I16" s="24"/>
      <c r="J16" s="67"/>
      <c r="K16" s="1">
        <f t="shared" si="12"/>
        <v>0</v>
      </c>
      <c r="L16" s="25"/>
      <c r="M16" s="80"/>
      <c r="N16" s="67"/>
      <c r="O16" s="27">
        <f t="shared" si="13"/>
        <v>0.3743910546808795</v>
      </c>
      <c r="P16" s="71">
        <f t="shared" si="9"/>
        <v>2.368051017775803</v>
      </c>
      <c r="Q16" s="25"/>
      <c r="AA16" s="116"/>
      <c r="AB16" s="67"/>
      <c r="AC16" s="117" t="e">
        <f t="shared" si="10"/>
        <v>#DIV/0!</v>
      </c>
      <c r="AD16" s="71" t="e">
        <f t="shared" si="11"/>
        <v>#DIV/0!</v>
      </c>
    </row>
    <row r="17" spans="12:30" ht="12.75">
      <c r="L17" s="25"/>
      <c r="M17" s="80"/>
      <c r="N17" s="67"/>
      <c r="O17" s="27">
        <f t="shared" si="13"/>
        <v>0.3743910546808795</v>
      </c>
      <c r="P17" s="71">
        <f t="shared" si="9"/>
        <v>2.368051017775803</v>
      </c>
      <c r="Q17" s="25"/>
      <c r="AA17" s="116"/>
      <c r="AB17" s="67"/>
      <c r="AC17" s="117" t="e">
        <f t="shared" si="10"/>
        <v>#DIV/0!</v>
      </c>
      <c r="AD17" s="71" t="e">
        <f t="shared" si="11"/>
        <v>#DIV/0!</v>
      </c>
    </row>
    <row r="18" spans="12:30" ht="13.5" thickBot="1">
      <c r="L18" s="25"/>
      <c r="M18" s="80"/>
      <c r="N18" s="67"/>
      <c r="O18" s="27">
        <f t="shared" si="13"/>
        <v>0.3743910546808795</v>
      </c>
      <c r="P18" s="71">
        <f t="shared" si="9"/>
        <v>2.368051017775803</v>
      </c>
      <c r="Q18" s="25"/>
      <c r="AA18" s="116"/>
      <c r="AB18" s="67"/>
      <c r="AC18" s="117" t="e">
        <f t="shared" si="10"/>
        <v>#DIV/0!</v>
      </c>
      <c r="AD18" s="71" t="e">
        <f t="shared" si="11"/>
        <v>#DIV/0!</v>
      </c>
    </row>
    <row r="19" spans="8:30" ht="13.5" thickBot="1">
      <c r="H19">
        <v>21</v>
      </c>
      <c r="J19" s="52" t="s">
        <v>43</v>
      </c>
      <c r="K19" s="53"/>
      <c r="L19" s="25"/>
      <c r="M19" s="25"/>
      <c r="N19" s="25"/>
      <c r="O19" s="25"/>
      <c r="P19" s="25"/>
      <c r="AA19" s="116"/>
      <c r="AB19" s="67"/>
      <c r="AC19" s="117" t="e">
        <f t="shared" si="10"/>
        <v>#DIV/0!</v>
      </c>
      <c r="AD19" s="71" t="e">
        <f t="shared" si="11"/>
        <v>#DIV/0!</v>
      </c>
    </row>
    <row r="20" spans="8:25" ht="15">
      <c r="H20">
        <v>56.5</v>
      </c>
      <c r="J20" s="62" t="s">
        <v>36</v>
      </c>
      <c r="K20" s="63"/>
      <c r="L20" s="25"/>
      <c r="M20" s="74" t="s">
        <v>39</v>
      </c>
      <c r="N20" s="75"/>
      <c r="O20" s="25"/>
      <c r="P20" s="25"/>
      <c r="Y20">
        <v>21</v>
      </c>
    </row>
    <row r="21" spans="10:25" ht="15">
      <c r="J21" s="56" t="s">
        <v>42</v>
      </c>
      <c r="K21" s="57"/>
      <c r="L21" s="25"/>
      <c r="M21" s="48" t="s">
        <v>47</v>
      </c>
      <c r="N21" s="49"/>
      <c r="O21" s="25"/>
      <c r="P21" s="25"/>
      <c r="Y21">
        <v>56.5</v>
      </c>
    </row>
    <row r="22" spans="10:16" ht="15">
      <c r="J22" s="56" t="s">
        <v>30</v>
      </c>
      <c r="K22" s="57"/>
      <c r="L22" s="25"/>
      <c r="M22" s="48" t="s">
        <v>48</v>
      </c>
      <c r="N22" s="49"/>
      <c r="O22" s="25"/>
      <c r="P22" s="25"/>
    </row>
    <row r="23" spans="10:16" ht="13.5" thickBot="1">
      <c r="J23" s="58" t="s">
        <v>23</v>
      </c>
      <c r="K23" s="59" t="s">
        <v>24</v>
      </c>
      <c r="L23" s="25"/>
      <c r="M23" s="48" t="s">
        <v>49</v>
      </c>
      <c r="N23" s="49"/>
      <c r="O23" s="25"/>
      <c r="P23" s="25"/>
    </row>
    <row r="24" spans="10:16" ht="12.75">
      <c r="J24" s="68"/>
      <c r="K24" s="70" t="e">
        <f aca="true" t="shared" si="14" ref="K24:K31">LOG10(J24*10)*(64)</f>
        <v>#NUM!</v>
      </c>
      <c r="L24" s="25"/>
      <c r="M24" s="48" t="s">
        <v>50</v>
      </c>
      <c r="N24" s="49"/>
      <c r="O24" s="25"/>
      <c r="P24" s="25"/>
    </row>
    <row r="25" spans="10:16" ht="12.75">
      <c r="J25" s="67"/>
      <c r="K25" s="70" t="e">
        <f t="shared" si="14"/>
        <v>#NUM!</v>
      </c>
      <c r="L25" s="25"/>
      <c r="M25" s="48" t="s">
        <v>46</v>
      </c>
      <c r="N25" s="49"/>
      <c r="O25" s="25"/>
      <c r="P25" s="25"/>
    </row>
    <row r="26" spans="10:16" ht="12.75">
      <c r="J26" s="67"/>
      <c r="K26" s="70" t="e">
        <f t="shared" si="14"/>
        <v>#NUM!</v>
      </c>
      <c r="L26" s="25"/>
      <c r="M26" s="76" t="s">
        <v>51</v>
      </c>
      <c r="N26" s="49"/>
      <c r="O26" s="25"/>
      <c r="P26" s="25"/>
    </row>
    <row r="27" spans="10:16" ht="12.75">
      <c r="J27" s="67"/>
      <c r="K27" s="70" t="e">
        <f t="shared" si="14"/>
        <v>#NUM!</v>
      </c>
      <c r="L27" s="25"/>
      <c r="M27" s="50" t="s">
        <v>52</v>
      </c>
      <c r="N27" s="51"/>
      <c r="O27" s="25"/>
      <c r="P27" s="25"/>
    </row>
    <row r="28" spans="10:16" ht="12.75">
      <c r="J28" s="67"/>
      <c r="K28" s="70" t="e">
        <f t="shared" si="14"/>
        <v>#NUM!</v>
      </c>
      <c r="L28" s="25"/>
      <c r="O28" s="25"/>
      <c r="P28" s="25"/>
    </row>
    <row r="29" spans="10:16" ht="12.75">
      <c r="J29" s="67"/>
      <c r="K29" s="70" t="e">
        <f t="shared" si="14"/>
        <v>#NUM!</v>
      </c>
      <c r="L29" s="25"/>
      <c r="O29" s="25"/>
      <c r="P29" s="25"/>
    </row>
    <row r="30" spans="10:16" ht="12.75">
      <c r="J30" s="67"/>
      <c r="K30" s="70" t="e">
        <f t="shared" si="14"/>
        <v>#NUM!</v>
      </c>
      <c r="L30" s="25"/>
      <c r="O30" s="25"/>
      <c r="P30" s="25"/>
    </row>
    <row r="31" spans="10:16" ht="12.75">
      <c r="J31" s="67"/>
      <c r="K31" s="70" t="e">
        <f t="shared" si="14"/>
        <v>#NUM!</v>
      </c>
      <c r="L31" s="25"/>
      <c r="O31" s="25"/>
      <c r="P31" s="25"/>
    </row>
    <row r="32" spans="12:16" ht="12.75">
      <c r="L32" s="25"/>
      <c r="M32" s="25"/>
      <c r="N32" s="25"/>
      <c r="O32" s="25"/>
      <c r="P32" s="25"/>
    </row>
    <row r="33" spans="12:16" ht="13.5" thickBot="1">
      <c r="L33" s="25"/>
      <c r="M33" s="25"/>
      <c r="N33" s="25"/>
      <c r="O33" s="25"/>
      <c r="P33" s="25"/>
    </row>
    <row r="34" spans="10:16" ht="13.5" thickBot="1">
      <c r="J34" s="52" t="s">
        <v>44</v>
      </c>
      <c r="K34" s="53"/>
      <c r="L34" s="25"/>
      <c r="M34" s="176" t="s">
        <v>65</v>
      </c>
      <c r="N34" s="177"/>
      <c r="O34" s="177"/>
      <c r="P34" s="185"/>
    </row>
    <row r="35" spans="10:16" ht="15">
      <c r="J35" s="54" t="s">
        <v>45</v>
      </c>
      <c r="K35" s="66"/>
      <c r="L35" s="25"/>
      <c r="M35" s="169" t="s">
        <v>61</v>
      </c>
      <c r="N35" s="170"/>
      <c r="O35" s="170"/>
      <c r="P35" s="171"/>
    </row>
    <row r="36" spans="10:16" ht="15">
      <c r="J36" s="56" t="s">
        <v>42</v>
      </c>
      <c r="K36" s="57"/>
      <c r="L36" s="25"/>
      <c r="M36" s="172" t="s">
        <v>78</v>
      </c>
      <c r="N36" s="173"/>
      <c r="O36" s="173"/>
      <c r="P36" s="174"/>
    </row>
    <row r="37" spans="10:16" ht="15.75" thickBot="1">
      <c r="J37" s="56" t="s">
        <v>30</v>
      </c>
      <c r="K37" s="57"/>
      <c r="L37" s="25"/>
      <c r="M37" s="172" t="s">
        <v>63</v>
      </c>
      <c r="N37" s="175"/>
      <c r="O37" s="175"/>
      <c r="P37" s="174"/>
    </row>
    <row r="38" spans="10:16" ht="15" thickBot="1">
      <c r="J38" s="58" t="s">
        <v>53</v>
      </c>
      <c r="K38" s="59" t="s">
        <v>24</v>
      </c>
      <c r="L38" s="25"/>
      <c r="M38" s="101" t="s">
        <v>24</v>
      </c>
      <c r="N38" s="102" t="s">
        <v>53</v>
      </c>
      <c r="O38" s="102" t="s">
        <v>27</v>
      </c>
      <c r="P38" s="103" t="s">
        <v>79</v>
      </c>
    </row>
    <row r="39" spans="10:16" ht="12.75">
      <c r="J39" s="68"/>
      <c r="K39" s="70" t="e">
        <f aca="true" t="shared" si="15" ref="K39:K46">LOG10(J39)*(64)</f>
        <v>#NUM!</v>
      </c>
      <c r="L39" s="25"/>
      <c r="M39" s="119">
        <f>N7</f>
        <v>106.32154212929989</v>
      </c>
      <c r="N39" s="70">
        <f>10^(4*(M39/256))</f>
        <v>45.84311245332181</v>
      </c>
      <c r="O39" s="70">
        <f>P7</f>
        <v>408.9731564846021</v>
      </c>
      <c r="P39" s="118">
        <f>O39/N39</f>
        <v>8.921147247605083</v>
      </c>
    </row>
    <row r="40" spans="10:16" ht="12.75">
      <c r="J40" s="67"/>
      <c r="K40" s="70" t="e">
        <f t="shared" si="15"/>
        <v>#NUM!</v>
      </c>
      <c r="L40" s="25"/>
      <c r="M40" s="119">
        <f>N8</f>
        <v>146.31413162025882</v>
      </c>
      <c r="N40" s="70">
        <f>10^(4*(M40/256))</f>
        <v>193.26726755399739</v>
      </c>
      <c r="O40" s="70">
        <f>P8</f>
        <v>2839.5607680899866</v>
      </c>
      <c r="P40" s="118">
        <f>O40/N40</f>
        <v>14.692403964870229</v>
      </c>
    </row>
    <row r="41" spans="10:16" ht="12.75">
      <c r="J41" s="67"/>
      <c r="K41" s="70" t="e">
        <f t="shared" si="15"/>
        <v>#NUM!</v>
      </c>
      <c r="L41" s="25"/>
      <c r="M41" s="119">
        <f>N9</f>
        <v>188.88001134235276</v>
      </c>
      <c r="N41" s="70">
        <f>10^(4*(M41/256))</f>
        <v>893.8202244856603</v>
      </c>
      <c r="O41" s="70">
        <f>P9</f>
        <v>22333.49964950902</v>
      </c>
      <c r="P41" s="118">
        <f>O41/N41</f>
        <v>24.986567810501942</v>
      </c>
    </row>
    <row r="42" spans="10:16" ht="12.75">
      <c r="J42" s="67"/>
      <c r="K42" s="70" t="e">
        <f t="shared" si="15"/>
        <v>#NUM!</v>
      </c>
      <c r="L42" s="25"/>
      <c r="M42" s="119">
        <f>N10</f>
        <v>210.4909021572739</v>
      </c>
      <c r="N42" s="70">
        <f>10^(4*(M42/256))</f>
        <v>1945.0033165573884</v>
      </c>
      <c r="O42" s="70">
        <f>P10</f>
        <v>63637.13197029613</v>
      </c>
      <c r="P42" s="118">
        <f>O42/N42</f>
        <v>32.71826398884111</v>
      </c>
    </row>
    <row r="43" spans="10:16" ht="12.75">
      <c r="J43" s="67"/>
      <c r="K43" s="70" t="e">
        <f t="shared" si="15"/>
        <v>#NUM!</v>
      </c>
      <c r="L43" s="25"/>
      <c r="M43" s="119">
        <f>N11</f>
        <v>230.84190068945435</v>
      </c>
      <c r="N43" s="70">
        <f>10^(4*(M43/256))</f>
        <v>4044.871211678779</v>
      </c>
      <c r="O43" s="70">
        <f>P11</f>
        <v>170589.67580348073</v>
      </c>
      <c r="P43" s="118">
        <f>O43/N43</f>
        <v>42.17431578808645</v>
      </c>
    </row>
    <row r="44" spans="2:12" ht="13.5" thickBot="1">
      <c r="B44" s="5"/>
      <c r="C44" s="5"/>
      <c r="D44" s="5"/>
      <c r="E44" s="11" t="s">
        <v>3</v>
      </c>
      <c r="F44" s="14"/>
      <c r="G44" s="11" t="s">
        <v>7</v>
      </c>
      <c r="H44" s="13"/>
      <c r="J44" s="67"/>
      <c r="K44" s="70" t="e">
        <f t="shared" si="15"/>
        <v>#NUM!</v>
      </c>
      <c r="L44" s="25"/>
    </row>
    <row r="45" spans="1:15" ht="13.5" thickBot="1">
      <c r="A45" s="135" t="s">
        <v>105</v>
      </c>
      <c r="B45" s="14"/>
      <c r="C45" s="14"/>
      <c r="D45" s="14"/>
      <c r="E45" s="132" t="s">
        <v>3</v>
      </c>
      <c r="F45" s="14"/>
      <c r="G45" s="132" t="s">
        <v>7</v>
      </c>
      <c r="H45" s="13"/>
      <c r="J45" s="67"/>
      <c r="K45" s="70" t="e">
        <f t="shared" si="15"/>
        <v>#NUM!</v>
      </c>
      <c r="L45" s="25"/>
      <c r="M45" s="176" t="s">
        <v>117</v>
      </c>
      <c r="N45" s="177"/>
      <c r="O45" s="178"/>
    </row>
    <row r="46" spans="1:15" ht="15">
      <c r="A46" s="133"/>
      <c r="B46" s="16"/>
      <c r="C46" s="23"/>
      <c r="D46" s="16"/>
      <c r="E46" s="16"/>
      <c r="F46" s="23"/>
      <c r="G46" s="23"/>
      <c r="H46" s="13"/>
      <c r="J46" s="67"/>
      <c r="K46" s="70" t="e">
        <f t="shared" si="15"/>
        <v>#NUM!</v>
      </c>
      <c r="M46" s="169" t="s">
        <v>80</v>
      </c>
      <c r="N46" s="170"/>
      <c r="O46" s="180"/>
    </row>
    <row r="47" spans="1:16" ht="15">
      <c r="A47" s="134" t="s">
        <v>5</v>
      </c>
      <c r="B47" s="15"/>
      <c r="C47" s="15"/>
      <c r="D47" s="132" t="s">
        <v>6</v>
      </c>
      <c r="E47" s="14"/>
      <c r="F47" s="14"/>
      <c r="G47" s="132" t="s">
        <v>4</v>
      </c>
      <c r="H47" s="161"/>
      <c r="J47" s="25"/>
      <c r="K47" s="25"/>
      <c r="M47" s="172" t="s">
        <v>106</v>
      </c>
      <c r="N47" s="173"/>
      <c r="O47" s="184"/>
      <c r="P47" s="107"/>
    </row>
    <row r="48" spans="1:16" ht="15.75" thickBot="1">
      <c r="A48" s="42"/>
      <c r="B48" s="14"/>
      <c r="C48" s="16"/>
      <c r="D48" s="14"/>
      <c r="E48" s="14"/>
      <c r="F48" s="16"/>
      <c r="G48" s="23"/>
      <c r="H48" s="13"/>
      <c r="I48" s="23"/>
      <c r="J48" s="25"/>
      <c r="K48" s="25"/>
      <c r="M48" s="164"/>
      <c r="N48" s="165"/>
      <c r="O48" s="166"/>
      <c r="P48" s="107"/>
    </row>
    <row r="49" spans="1:16" ht="15" thickBot="1">
      <c r="A49" s="131" t="s">
        <v>8</v>
      </c>
      <c r="B49" s="14"/>
      <c r="C49" s="14"/>
      <c r="D49" s="14"/>
      <c r="E49" s="14"/>
      <c r="F49" s="14"/>
      <c r="G49" s="14"/>
      <c r="H49" s="13"/>
      <c r="I49" s="10"/>
      <c r="J49" s="52" t="s">
        <v>60</v>
      </c>
      <c r="K49" s="53"/>
      <c r="M49" s="108" t="s">
        <v>24</v>
      </c>
      <c r="N49" s="101" t="s">
        <v>53</v>
      </c>
      <c r="O49" s="109" t="s">
        <v>81</v>
      </c>
      <c r="P49" s="107"/>
    </row>
    <row r="50" spans="1:16" ht="15">
      <c r="A50" s="42"/>
      <c r="B50" s="16"/>
      <c r="C50" s="16"/>
      <c r="D50" s="16"/>
      <c r="E50" s="16"/>
      <c r="F50" s="16"/>
      <c r="G50" s="16"/>
      <c r="H50" s="13"/>
      <c r="I50" s="23"/>
      <c r="J50" s="54" t="s">
        <v>107</v>
      </c>
      <c r="K50" s="66"/>
      <c r="M50" s="120"/>
      <c r="N50" s="70">
        <f aca="true" t="shared" si="16" ref="N50:N55">10^(4*(M50/256))</f>
        <v>1</v>
      </c>
      <c r="O50" s="47">
        <f>P39*N50</f>
        <v>8.921147247605083</v>
      </c>
      <c r="P50" s="107"/>
    </row>
    <row r="51" spans="1:15" ht="15">
      <c r="A51" s="136"/>
      <c r="I51" s="10"/>
      <c r="J51" s="56" t="s">
        <v>42</v>
      </c>
      <c r="K51" s="57"/>
      <c r="M51" s="120"/>
      <c r="N51" s="70">
        <f t="shared" si="16"/>
        <v>1</v>
      </c>
      <c r="O51" s="47">
        <f>P39*N51</f>
        <v>8.921147247605083</v>
      </c>
    </row>
    <row r="52" spans="1:15" ht="15">
      <c r="A52" s="10"/>
      <c r="I52" s="23"/>
      <c r="J52" s="56" t="s">
        <v>30</v>
      </c>
      <c r="K52" s="57"/>
      <c r="M52" s="120"/>
      <c r="N52" s="70">
        <f t="shared" si="16"/>
        <v>1</v>
      </c>
      <c r="O52" s="47">
        <f>P39*N52</f>
        <v>8.921147247605083</v>
      </c>
    </row>
    <row r="53" spans="1:15" ht="15" thickBot="1">
      <c r="A53" s="10"/>
      <c r="I53" s="23"/>
      <c r="J53" s="58" t="s">
        <v>108</v>
      </c>
      <c r="K53" s="59" t="s">
        <v>24</v>
      </c>
      <c r="M53" s="120"/>
      <c r="N53" s="70">
        <f t="shared" si="16"/>
        <v>1</v>
      </c>
      <c r="O53" s="47">
        <f>P39*N53</f>
        <v>8.921147247605083</v>
      </c>
    </row>
    <row r="54" spans="10:15" ht="12.75">
      <c r="J54" s="68">
        <v>178</v>
      </c>
      <c r="K54" s="70">
        <f>LOG10(J54)*(256/LOG10(262144))</f>
        <v>106.32154212929989</v>
      </c>
      <c r="M54" s="120"/>
      <c r="N54" s="70">
        <f t="shared" si="16"/>
        <v>1</v>
      </c>
      <c r="O54" s="47">
        <f>P39*N54</f>
        <v>8.921147247605083</v>
      </c>
    </row>
    <row r="55" spans="10:15" ht="12.75">
      <c r="J55" s="67">
        <v>1250</v>
      </c>
      <c r="K55" s="70">
        <f aca="true" t="shared" si="17" ref="K55:K61">LOG10(J55)*(256/LOG10(262144))</f>
        <v>146.31413162025882</v>
      </c>
      <c r="M55" s="119"/>
      <c r="N55" s="70">
        <f t="shared" si="16"/>
        <v>1</v>
      </c>
      <c r="O55" s="46">
        <f>P39*N55</f>
        <v>8.921147247605083</v>
      </c>
    </row>
    <row r="56" spans="10:11" ht="12.75">
      <c r="J56" s="67">
        <v>9951</v>
      </c>
      <c r="K56" s="70">
        <f t="shared" si="17"/>
        <v>188.88001134235276</v>
      </c>
    </row>
    <row r="57" spans="10:11" ht="12.75">
      <c r="J57" s="67">
        <v>28529</v>
      </c>
      <c r="K57" s="70">
        <f t="shared" si="17"/>
        <v>210.4909021572739</v>
      </c>
    </row>
    <row r="58" spans="10:11" ht="12.75">
      <c r="J58" s="67">
        <v>76920</v>
      </c>
      <c r="K58" s="70">
        <f t="shared" si="17"/>
        <v>230.84190068945435</v>
      </c>
    </row>
    <row r="59" spans="10:11" ht="12.75">
      <c r="J59" s="67">
        <v>160476</v>
      </c>
      <c r="K59" s="70">
        <f t="shared" si="17"/>
        <v>245.93063858565486</v>
      </c>
    </row>
    <row r="60" spans="10:11" ht="12.75">
      <c r="J60" s="67"/>
      <c r="K60" s="70" t="e">
        <f t="shared" si="17"/>
        <v>#NUM!</v>
      </c>
    </row>
    <row r="61" spans="10:11" ht="12.75">
      <c r="J61" s="67"/>
      <c r="K61" s="70" t="e">
        <f t="shared" si="17"/>
        <v>#NUM!</v>
      </c>
    </row>
  </sheetData>
  <sheetProtection password="CF48" sheet="1" objects="1" scenarios="1"/>
  <protectedRanges>
    <protectedRange sqref="M7:M18" name="Range3"/>
    <protectedRange sqref="N7:N18" name="Range2"/>
    <protectedRange sqref="C6:C11" name="Range1"/>
  </protectedRanges>
  <mergeCells count="14">
    <mergeCell ref="AA5:AD5"/>
    <mergeCell ref="AA6:AD6"/>
    <mergeCell ref="M46:O46"/>
    <mergeCell ref="M47:O47"/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SPHEROTECH,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JEFF WANG</dc:creator>
  <cp:keywords/>
  <dc:description/>
  <cp:lastModifiedBy>Brian Shah</cp:lastModifiedBy>
  <cp:lastPrinted>2006-04-25T18:37:56Z</cp:lastPrinted>
  <dcterms:created xsi:type="dcterms:W3CDTF">1999-12-06T19:17:15Z</dcterms:created>
  <dcterms:modified xsi:type="dcterms:W3CDTF">2023-08-18T19:37:55Z</dcterms:modified>
  <cp:category/>
  <cp:version/>
  <cp:contentType/>
  <cp:contentStatus/>
</cp:coreProperties>
</file>